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nesterenko.m\Desktop\"/>
    </mc:Choice>
  </mc:AlternateContent>
  <workbookProtection workbookAlgorithmName="SHA-512" workbookHashValue="MqBRA19x1t4nT2GX0dLVNcIsHE1coYAGy4IetXXJSOMPzGkzW/gXKtjHb17/EkInORn7hItQQkiO17wAxug60A==" workbookSaltValue="dXYoNdgY8LxeDjDo8IAiWg==" workbookSpinCount="100000" lockStructure="1"/>
  <bookViews>
    <workbookView xWindow="-120" yWindow="-120" windowWidth="29040" windowHeight="15840" tabRatio="943" activeTab="1"/>
  </bookViews>
  <sheets>
    <sheet name="Бланк" sheetId="1" r:id="rId1"/>
    <sheet name="Кабинет" sheetId="7" r:id="rId2"/>
    <sheet name="Эскиз" sheetId="26" r:id="rId3"/>
    <sheet name="Петли (присадки)" sheetId="27" state="hidden" r:id="rId4"/>
    <sheet name="Лист1" sheetId="23" state="hidden" r:id="rId5"/>
    <sheet name="Стекла" sheetId="2" state="hidden" r:id="rId6"/>
    <sheet name="Лист3" sheetId="24" state="hidden" r:id="rId7"/>
    <sheet name="Лист2" sheetId="22" state="hidden" r:id="rId8"/>
    <sheet name="Профиль" sheetId="21" state="hidden" r:id="rId9"/>
    <sheet name="Петли" sheetId="6" state="hidden" r:id="rId10"/>
    <sheet name="Упаковка" sheetId="9" state="hidden" r:id="rId11"/>
  </sheets>
  <definedNames>
    <definedName name="Color1">OFFSET(Лист2!$O$2,0,0,MAX(Лист2!$J:$J),1)</definedName>
    <definedName name="Color10">OFFSET(Лист2!$IF$2,0,0,MAX(Лист2!$IA:$IA),1)</definedName>
    <definedName name="Color2">OFFSET(Лист2!$AF$2,0,0,MAX(Лист2!$AA:$AA),1)</definedName>
    <definedName name="Color3">OFFSET(Лист2!$BF$2,0,0,MAX(Лист2!$BA:$BA),1)</definedName>
    <definedName name="Color4">OFFSET(Лист2!$CF$2,0,0,MAX(Лист2!$CA:$CA),1)</definedName>
    <definedName name="Color5">OFFSET(Лист2!$DF$2,0,0,MAX(Лист2!$DA:$DA),1)</definedName>
    <definedName name="Color6">OFFSET(Лист2!$EF$2,0,0,MAX(Лист2!$EA:$EA),1)</definedName>
    <definedName name="Color7">OFFSET(Лист2!$FF$2,0,0,MAX(Лист2!$FA:$FA),1)</definedName>
    <definedName name="Color8">OFFSET(Лист2!$GF$2,0,0,MAX(Лист2!$GA:$GA),1)</definedName>
    <definedName name="Color9">OFFSET(Лист2!$HF$2,0,0,MAX(Лист2!$HA:$HA),1)</definedName>
    <definedName name="Loop1">OFFSET(Лист2!$X$30,0,0,MAX(Лист2!$U$30:$U$34),1)</definedName>
    <definedName name="Loop10">OFFSET(Лист2!$IO$30,0,0,MAX(Лист2!$IL$30:$IL$34),1)</definedName>
    <definedName name="Loop2">OFFSET(Лист2!$AO$30,0,0,MAX(Лист2!$AL$30:$AL$34),1)</definedName>
    <definedName name="Loop3">OFFSET(Лист2!$BO$30,0,0,MAX(Лист2!$BL$30:$BL$34),1)</definedName>
    <definedName name="Loop4">OFFSET(Лист2!$CO$30,0,0,MAX(Лист2!$CL$30:$CL$34),1)</definedName>
    <definedName name="Loop5">OFFSET(Лист2!$DO$30,0,0,MAX(Лист2!$DL$30:$DL25),1)</definedName>
    <definedName name="Loop6">OFFSET(Лист2!$EO$30,0,0,MAX(Лист2!$EL$30:$EL$34),1)</definedName>
    <definedName name="Loop7">OFFSET(Лист2!$FO$30,0,0,MAX(Лист2!$FL$30:$FL$34),1)</definedName>
    <definedName name="Loop8">OFFSET(Лист2!$GO$30,0,0,MAX(Лист2!$GL$30:$GL$34),1)</definedName>
    <definedName name="Loop9">OFFSET(Лист2!$HO$30,0,0,MAX(Лист2!$HL$30:$HL$34),1)</definedName>
    <definedName name="NFill">Лист1!$I$27</definedName>
    <definedName name="NRam">Лист1!$I$26</definedName>
    <definedName name="SBN">Лист1!$I$30</definedName>
    <definedName name="SBS">Лист1!$I$29</definedName>
    <definedName name="Закалка">Стекла!$U$5:$U$6</definedName>
    <definedName name="Заполнение1">Лист3!$R$15</definedName>
    <definedName name="Заполнение10">Лист3!$II$15</definedName>
    <definedName name="Заполнение2">Лист3!$AI$15</definedName>
    <definedName name="Заполнение3">Лист3!$BI$15</definedName>
    <definedName name="Заполнение4">Лист3!$CI$15</definedName>
    <definedName name="Заполнение5">Лист3!$DI$15</definedName>
    <definedName name="Заполнение6">Лист3!$EI$15</definedName>
    <definedName name="Заполнение7">Лист3!$FI$15</definedName>
    <definedName name="Заполнение8">Лист3!$GI$15</definedName>
    <definedName name="Заполнение9">Лист3!$HI$15</definedName>
    <definedName name="КПрисдки">Петли!$M$12:$M$17</definedName>
    <definedName name="Присадка">Лист1!$I$28</definedName>
    <definedName name="Рамка1">Лист2!$Y$17</definedName>
    <definedName name="Рамка10">Лист2!$IP$17</definedName>
    <definedName name="Рамка2">Лист2!$AP$17</definedName>
    <definedName name="Рамка3">Лист2!$BP$17</definedName>
    <definedName name="Рамка4">Лист2!$CP$17</definedName>
    <definedName name="Рамка5">Лист2!$DP$17</definedName>
    <definedName name="Рамка6">Лист2!$EP$17</definedName>
    <definedName name="Рамка7">Лист2!$FP$17</definedName>
    <definedName name="Рамка8">Лист2!$GP$17</definedName>
    <definedName name="Рамка9">Лист2!$HP$17</definedName>
    <definedName name="Рисунок">Стекла!$U$2:$U$3</definedName>
    <definedName name="Срочность">Кабинет!$G$2</definedName>
    <definedName name="СтеклоСтарк">OFFSET(Лист3!$I$2,0,0,MAX(Лист3!$G:$G),1)</definedName>
    <definedName name="ТИППРОФИЛЯ">OFFSET(Лист2!$I$2,0,0,MAX(Лист2!$G:$G),1)</definedName>
    <definedName name="УП1">Упаковка!$C$2:$C$3</definedName>
    <definedName name="УП2">Упаковка!$C$2</definedName>
    <definedName name="УПСт">Упаковка!$D$2</definedName>
    <definedName name="ФНазв">OFFSET(Лист2!$D$2,0,0,MAX(Лист2!$B:$B),1)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N34" i="22" l="1"/>
  <c r="HN34" i="22"/>
  <c r="GN34" i="22"/>
  <c r="FN34" i="22"/>
  <c r="EN34" i="22"/>
  <c r="DN34" i="22"/>
  <c r="CN34" i="22"/>
  <c r="BN34" i="22"/>
  <c r="AN34" i="22"/>
  <c r="W34" i="22"/>
  <c r="AH31" i="21"/>
  <c r="AH32" i="21"/>
  <c r="V32" i="21"/>
  <c r="V31" i="21"/>
  <c r="V6" i="21"/>
  <c r="H31" i="21"/>
  <c r="H32" i="21"/>
  <c r="AC29" i="21"/>
  <c r="AC30" i="21"/>
  <c r="AC28" i="21"/>
  <c r="AB28" i="21"/>
  <c r="AB29" i="21"/>
  <c r="AB30" i="21"/>
  <c r="AC26" i="21"/>
  <c r="AC27" i="21"/>
  <c r="AC25" i="21"/>
  <c r="AB26" i="21"/>
  <c r="AB27" i="21"/>
  <c r="AB25" i="21"/>
  <c r="H30" i="21"/>
  <c r="H29" i="21"/>
  <c r="H28" i="21"/>
  <c r="H27" i="21"/>
  <c r="H26" i="21"/>
  <c r="H25" i="21"/>
  <c r="AH12" i="21"/>
  <c r="AH11" i="21"/>
  <c r="AH10" i="21"/>
  <c r="H10" i="21"/>
  <c r="H12" i="21"/>
  <c r="H11" i="21"/>
  <c r="IL38" i="22"/>
  <c r="IL37" i="22"/>
  <c r="HL38" i="22"/>
  <c r="HL37" i="22"/>
  <c r="GL38" i="22"/>
  <c r="GL37" i="22"/>
  <c r="FL38" i="22"/>
  <c r="FL37" i="22"/>
  <c r="EL38" i="22"/>
  <c r="EL37" i="22"/>
  <c r="DL38" i="22"/>
  <c r="DL37" i="22"/>
  <c r="CL38" i="22"/>
  <c r="CL37" i="22"/>
  <c r="BL38" i="22"/>
  <c r="BL37" i="22"/>
  <c r="AL38" i="22"/>
  <c r="AL37" i="22"/>
  <c r="C6" i="9"/>
  <c r="H18" i="21"/>
  <c r="H17" i="21"/>
  <c r="V16" i="21"/>
  <c r="H16" i="21"/>
  <c r="V15" i="21"/>
  <c r="H15" i="21"/>
  <c r="V14" i="21"/>
  <c r="H14" i="21"/>
  <c r="V13" i="21"/>
  <c r="H13" i="21"/>
  <c r="AB12" i="21"/>
  <c r="V12" i="21"/>
  <c r="U12" i="21"/>
  <c r="AB11" i="21"/>
  <c r="V11" i="21"/>
  <c r="U11" i="21"/>
  <c r="AB10" i="21"/>
  <c r="V10" i="21"/>
  <c r="U10" i="21"/>
  <c r="V9" i="21"/>
  <c r="U9" i="21"/>
  <c r="H9" i="21"/>
  <c r="V8" i="21"/>
  <c r="U8" i="21"/>
  <c r="H8" i="21"/>
  <c r="V7" i="21"/>
  <c r="U7" i="21"/>
  <c r="H7" i="21"/>
  <c r="U6" i="21"/>
  <c r="H6" i="21"/>
  <c r="V5" i="21"/>
  <c r="U5" i="21"/>
  <c r="H5" i="21"/>
  <c r="V4" i="21"/>
  <c r="U4" i="21"/>
  <c r="H4" i="21"/>
  <c r="V3" i="21"/>
  <c r="U3" i="21"/>
  <c r="H3" i="21"/>
  <c r="AD2" i="21"/>
  <c r="AC2" i="21"/>
  <c r="AB2" i="21"/>
  <c r="V2" i="21"/>
  <c r="U2" i="21"/>
  <c r="H2" i="21"/>
  <c r="BH41" i="22"/>
  <c r="U38" i="22"/>
  <c r="U37" i="22"/>
  <c r="IN33" i="22"/>
  <c r="HN33" i="22"/>
  <c r="GN33" i="22"/>
  <c r="FN33" i="22"/>
  <c r="EN33" i="22"/>
  <c r="DN33" i="22"/>
  <c r="CN33" i="22"/>
  <c r="BN33" i="22"/>
  <c r="AN33" i="22"/>
  <c r="W33" i="22"/>
  <c r="IN32" i="22"/>
  <c r="HN32" i="22"/>
  <c r="GN32" i="22"/>
  <c r="FN32" i="22"/>
  <c r="EN32" i="22"/>
  <c r="DN32" i="22"/>
  <c r="CN32" i="22"/>
  <c r="BN32" i="22"/>
  <c r="AN32" i="22"/>
  <c r="W32" i="22"/>
  <c r="IN31" i="22"/>
  <c r="HN31" i="22"/>
  <c r="GN31" i="22"/>
  <c r="FN31" i="22"/>
  <c r="EN31" i="22"/>
  <c r="DN31" i="22"/>
  <c r="CN31" i="22"/>
  <c r="BN31" i="22"/>
  <c r="AN31" i="22"/>
  <c r="W31" i="22"/>
  <c r="IN30" i="22"/>
  <c r="HN30" i="22"/>
  <c r="GN30" i="22"/>
  <c r="FN30" i="22"/>
  <c r="EN30" i="22"/>
  <c r="DN30" i="22"/>
  <c r="CN30" i="22"/>
  <c r="BN30" i="22"/>
  <c r="AN30" i="22"/>
  <c r="W30" i="22"/>
  <c r="IP16" i="22"/>
  <c r="HP16" i="22"/>
  <c r="GP16" i="22"/>
  <c r="FP16" i="22"/>
  <c r="EP16" i="22"/>
  <c r="DP16" i="22"/>
  <c r="CP16" i="22"/>
  <c r="BP16" i="22"/>
  <c r="AP16" i="22"/>
  <c r="Y16" i="22"/>
  <c r="IO13" i="22"/>
  <c r="IN13" i="22"/>
  <c r="IP13" i="22" s="1"/>
  <c r="HO13" i="22"/>
  <c r="HN13" i="22"/>
  <c r="GO13" i="22"/>
  <c r="GN13" i="22"/>
  <c r="FO13" i="22"/>
  <c r="FN13" i="22"/>
  <c r="EO13" i="22"/>
  <c r="EN13" i="22"/>
  <c r="EP13" i="22" s="1"/>
  <c r="DO13" i="22"/>
  <c r="DN13" i="22"/>
  <c r="CO13" i="22"/>
  <c r="CN13" i="22"/>
  <c r="BO13" i="22"/>
  <c r="BN13" i="22"/>
  <c r="BP13" i="22" s="1"/>
  <c r="AO13" i="22"/>
  <c r="AN13" i="22"/>
  <c r="AP13" i="22" s="1"/>
  <c r="X13" i="22"/>
  <c r="W13" i="22"/>
  <c r="IO12" i="22"/>
  <c r="IN12" i="22"/>
  <c r="HO12" i="22"/>
  <c r="HN12" i="22"/>
  <c r="GO12" i="22"/>
  <c r="GN12" i="22"/>
  <c r="FO12" i="22"/>
  <c r="FN12" i="22"/>
  <c r="EO12" i="22"/>
  <c r="EN12" i="22"/>
  <c r="DO12" i="22"/>
  <c r="DN12" i="22"/>
  <c r="CO12" i="22"/>
  <c r="CN12" i="22"/>
  <c r="BO12" i="22"/>
  <c r="BN12" i="22"/>
  <c r="AO12" i="22"/>
  <c r="AN12" i="22"/>
  <c r="X12" i="22"/>
  <c r="W12" i="22"/>
  <c r="IO7" i="22"/>
  <c r="IO21" i="22" s="1"/>
  <c r="IO24" i="22" s="1"/>
  <c r="HO7" i="22"/>
  <c r="HO21" i="22" s="1"/>
  <c r="HO24" i="22" s="1"/>
  <c r="GO7" i="22"/>
  <c r="GO21" i="22" s="1"/>
  <c r="GO24" i="22" s="1"/>
  <c r="FO7" i="22"/>
  <c r="FO21" i="22" s="1"/>
  <c r="FO24" i="22" s="1"/>
  <c r="EO7" i="22"/>
  <c r="EO21" i="22" s="1"/>
  <c r="EO24" i="22" s="1"/>
  <c r="DO7" i="22"/>
  <c r="DO21" i="22" s="1"/>
  <c r="DO24" i="22" s="1"/>
  <c r="CO7" i="22"/>
  <c r="CO21" i="22" s="1"/>
  <c r="CO24" i="22" s="1"/>
  <c r="BO7" i="22"/>
  <c r="BO21" i="22" s="1"/>
  <c r="BO24" i="22" s="1"/>
  <c r="AO7" i="22"/>
  <c r="AO21" i="22" s="1"/>
  <c r="AO24" i="22" s="1"/>
  <c r="X7" i="22"/>
  <c r="X21" i="22" s="1"/>
  <c r="X24" i="22" s="1"/>
  <c r="E1" i="22"/>
  <c r="B153" i="22" s="1"/>
  <c r="IH6" i="24"/>
  <c r="IH17" i="24" s="1"/>
  <c r="HH6" i="24"/>
  <c r="HH17" i="24" s="1"/>
  <c r="GH6" i="24"/>
  <c r="GH17" i="24" s="1"/>
  <c r="FH6" i="24"/>
  <c r="FH17" i="24" s="1"/>
  <c r="EH6" i="24"/>
  <c r="EH17" i="24" s="1"/>
  <c r="DH6" i="24"/>
  <c r="DH17" i="24" s="1"/>
  <c r="CH6" i="24"/>
  <c r="CH17" i="24" s="1"/>
  <c r="BH6" i="24"/>
  <c r="BH17" i="24" s="1"/>
  <c r="AH6" i="24"/>
  <c r="AH17" i="24" s="1"/>
  <c r="Q6" i="24"/>
  <c r="Q17" i="24" s="1"/>
  <c r="D1" i="24"/>
  <c r="E1" i="24" s="1"/>
  <c r="Q1" i="2"/>
  <c r="BG7" i="24" s="1"/>
  <c r="I23" i="23"/>
  <c r="I21" i="23" s="1"/>
  <c r="G7" i="23"/>
  <c r="I7" i="23" s="1"/>
  <c r="I12" i="23" s="1"/>
  <c r="I14" i="23" s="1"/>
  <c r="G2" i="7"/>
  <c r="C25" i="1"/>
  <c r="B35" i="22"/>
  <c r="B199" i="22"/>
  <c r="B192" i="22"/>
  <c r="B193" i="22"/>
  <c r="B119" i="22"/>
  <c r="B160" i="22"/>
  <c r="B136" i="22"/>
  <c r="B93" i="22"/>
  <c r="B130" i="22"/>
  <c r="B197" i="22"/>
  <c r="B107" i="22"/>
  <c r="B127" i="22"/>
  <c r="B103" i="22"/>
  <c r="B46" i="22"/>
  <c r="B78" i="22"/>
  <c r="B115" i="22"/>
  <c r="B47" i="22"/>
  <c r="B89" i="22"/>
  <c r="B48" i="22" l="1"/>
  <c r="B122" i="22"/>
  <c r="B83" i="22"/>
  <c r="B165" i="22"/>
  <c r="B131" i="22"/>
  <c r="B148" i="22"/>
  <c r="B201" i="22"/>
  <c r="B138" i="22"/>
  <c r="B150" i="22"/>
  <c r="B2" i="22"/>
  <c r="B3" i="22" s="1"/>
  <c r="F3" i="22" s="1"/>
  <c r="D3" i="22" s="1"/>
  <c r="B49" i="22"/>
  <c r="B129" i="22"/>
  <c r="B92" i="22"/>
  <c r="B55" i="22"/>
  <c r="B158" i="22"/>
  <c r="B187" i="22"/>
  <c r="B109" i="22"/>
  <c r="B154" i="22"/>
  <c r="B137" i="22"/>
  <c r="B98" i="22"/>
  <c r="B161" i="22"/>
  <c r="B145" i="22"/>
  <c r="B142" i="22"/>
  <c r="B172" i="22"/>
  <c r="B200" i="22"/>
  <c r="B118" i="22"/>
  <c r="B114" i="22"/>
  <c r="B40" i="22"/>
  <c r="B133" i="22"/>
  <c r="B53" i="22"/>
  <c r="B108" i="22"/>
  <c r="B151" i="22"/>
  <c r="B97" i="22"/>
  <c r="B140" i="22"/>
  <c r="B198" i="22"/>
  <c r="B69" i="22"/>
  <c r="B51" i="22"/>
  <c r="B37" i="22"/>
  <c r="B143" i="22"/>
  <c r="B166" i="22"/>
  <c r="B79" i="22"/>
  <c r="B168" i="22"/>
  <c r="B173" i="22"/>
  <c r="B101" i="22"/>
  <c r="B88" i="22"/>
  <c r="B135" i="22"/>
  <c r="B50" i="22"/>
  <c r="B81" i="22"/>
  <c r="B41" i="22"/>
  <c r="B149" i="22"/>
  <c r="B58" i="22"/>
  <c r="B76" i="22"/>
  <c r="B67" i="22"/>
  <c r="B128" i="22"/>
  <c r="B82" i="22"/>
  <c r="B70" i="22"/>
  <c r="B120" i="22"/>
  <c r="B185" i="22"/>
  <c r="B169" i="22"/>
  <c r="B170" i="22"/>
  <c r="B176" i="22"/>
  <c r="B188" i="22"/>
  <c r="B87" i="22"/>
  <c r="B74" i="22"/>
  <c r="B100" i="22"/>
  <c r="B52" i="22"/>
  <c r="B146" i="22"/>
  <c r="B141" i="22"/>
  <c r="B144" i="22"/>
  <c r="B62" i="22"/>
  <c r="B102" i="22"/>
  <c r="B57" i="22"/>
  <c r="B194" i="22"/>
  <c r="B112" i="22"/>
  <c r="B159" i="22"/>
  <c r="B105" i="22"/>
  <c r="B162" i="22"/>
  <c r="B164" i="22"/>
  <c r="B177" i="22"/>
  <c r="B84" i="22"/>
  <c r="B125" i="22"/>
  <c r="B123" i="22"/>
  <c r="B91" i="22"/>
  <c r="B43" i="22"/>
  <c r="B152" i="22"/>
  <c r="B60" i="22"/>
  <c r="B106" i="22"/>
  <c r="B71" i="22"/>
  <c r="B139" i="22"/>
  <c r="B86" i="22"/>
  <c r="B75" i="22"/>
  <c r="B121" i="22"/>
  <c r="B186" i="22"/>
  <c r="B174" i="22"/>
  <c r="B171" i="22"/>
  <c r="B181" i="22"/>
  <c r="B189" i="22"/>
  <c r="B77" i="22"/>
  <c r="B63" i="22"/>
  <c r="B45" i="22"/>
  <c r="CP13" i="22"/>
  <c r="GP13" i="22"/>
  <c r="B110" i="22"/>
  <c r="B147" i="22"/>
  <c r="B96" i="22"/>
  <c r="B44" i="22"/>
  <c r="B156" i="22"/>
  <c r="B68" i="22"/>
  <c r="B111" i="22"/>
  <c r="B80" i="22"/>
  <c r="B157" i="22"/>
  <c r="B94" i="22"/>
  <c r="B85" i="22"/>
  <c r="B132" i="22"/>
  <c r="B116" i="22"/>
  <c r="B184" i="22"/>
  <c r="B178" i="22"/>
  <c r="B182" i="22"/>
  <c r="B191" i="22"/>
  <c r="B66" i="22"/>
  <c r="B56" i="22"/>
  <c r="B42" i="22"/>
  <c r="B95" i="22"/>
  <c r="B34" i="22"/>
  <c r="B113" i="22"/>
  <c r="B65" i="22"/>
  <c r="B180" i="22"/>
  <c r="B72" i="22"/>
  <c r="B126" i="22"/>
  <c r="B99" i="22"/>
  <c r="B179" i="22"/>
  <c r="B104" i="22"/>
  <c r="B90" i="22"/>
  <c r="B134" i="22"/>
  <c r="B155" i="22"/>
  <c r="B195" i="22"/>
  <c r="B190" i="22"/>
  <c r="B183" i="22"/>
  <c r="B196" i="22"/>
  <c r="B61" i="22"/>
  <c r="B38" i="22"/>
  <c r="B39" i="22"/>
  <c r="FP12" i="22"/>
  <c r="IP12" i="22"/>
  <c r="DP13" i="22"/>
  <c r="F2" i="22"/>
  <c r="K2" i="22" s="1"/>
  <c r="HP13" i="22"/>
  <c r="DP12" i="22"/>
  <c r="AP12" i="22"/>
  <c r="EP12" i="22"/>
  <c r="AG7" i="24"/>
  <c r="Y12" i="22"/>
  <c r="BP12" i="22"/>
  <c r="B266" i="24"/>
  <c r="B101" i="24"/>
  <c r="B16" i="24"/>
  <c r="B57" i="24"/>
  <c r="B216" i="24"/>
  <c r="B280" i="24"/>
  <c r="B248" i="24"/>
  <c r="B276" i="24"/>
  <c r="B205" i="24"/>
  <c r="B113" i="24"/>
  <c r="B145" i="24"/>
  <c r="B72" i="24"/>
  <c r="B160" i="24"/>
  <c r="B142" i="24"/>
  <c r="B147" i="24"/>
  <c r="B259" i="24"/>
  <c r="B168" i="24"/>
  <c r="B59" i="24"/>
  <c r="B69" i="24"/>
  <c r="B90" i="24"/>
  <c r="B225" i="24"/>
  <c r="B32" i="24"/>
  <c r="B166" i="24"/>
  <c r="B95" i="24"/>
  <c r="B19" i="24"/>
  <c r="B38" i="24"/>
  <c r="B240" i="24"/>
  <c r="B62" i="24"/>
  <c r="B47" i="24"/>
  <c r="B50" i="24"/>
  <c r="B184" i="24"/>
  <c r="B261" i="24"/>
  <c r="B229" i="24"/>
  <c r="B243" i="24"/>
  <c r="B171" i="24"/>
  <c r="B300" i="24"/>
  <c r="B141" i="24"/>
  <c r="B65" i="24"/>
  <c r="B134" i="24"/>
  <c r="B137" i="24"/>
  <c r="B130" i="24"/>
  <c r="B226" i="24"/>
  <c r="B122" i="24"/>
  <c r="B48" i="24"/>
  <c r="B206" i="24"/>
  <c r="B68" i="24"/>
  <c r="B143" i="24"/>
  <c r="B33" i="24"/>
  <c r="B238" i="24"/>
  <c r="B180" i="24"/>
  <c r="B54" i="24"/>
  <c r="B258" i="24"/>
  <c r="B201" i="24"/>
  <c r="B154" i="24"/>
  <c r="B103" i="24"/>
  <c r="B89" i="24"/>
  <c r="B23" i="24"/>
  <c r="B106" i="24"/>
  <c r="B295" i="24"/>
  <c r="B285" i="24"/>
  <c r="B234" i="24"/>
  <c r="B203" i="24"/>
  <c r="B230" i="24"/>
  <c r="B297" i="24"/>
  <c r="B272" i="24"/>
  <c r="B136" i="24"/>
  <c r="B299" i="24"/>
  <c r="B115" i="24"/>
  <c r="B131" i="24"/>
  <c r="B78" i="24"/>
  <c r="B149" i="24"/>
  <c r="B105" i="24"/>
  <c r="B31" i="24"/>
  <c r="B165" i="24"/>
  <c r="B49" i="24"/>
  <c r="B94" i="24"/>
  <c r="B44" i="24"/>
  <c r="B197" i="24"/>
  <c r="B61" i="24"/>
  <c r="B77" i="24"/>
  <c r="B83" i="24"/>
  <c r="B286" i="24"/>
  <c r="B270" i="24"/>
  <c r="B222" i="24"/>
  <c r="B189" i="24"/>
  <c r="B204" i="24"/>
  <c r="B253" i="24"/>
  <c r="B227" i="24"/>
  <c r="B120" i="24"/>
  <c r="B290" i="24"/>
  <c r="B252" i="24"/>
  <c r="B109" i="24"/>
  <c r="B73" i="24"/>
  <c r="B121" i="24"/>
  <c r="B102" i="24"/>
  <c r="B26" i="24"/>
  <c r="B138" i="24"/>
  <c r="B46" i="24"/>
  <c r="B85" i="24"/>
  <c r="B155" i="24"/>
  <c r="B41" i="24"/>
  <c r="B29" i="24"/>
  <c r="B158" i="24"/>
  <c r="B255" i="24"/>
  <c r="B287" i="24"/>
  <c r="B250" i="24"/>
  <c r="B175" i="24"/>
  <c r="B183" i="24"/>
  <c r="B71" i="24"/>
  <c r="B128" i="24"/>
  <c r="B24" i="24"/>
  <c r="B173" i="24"/>
  <c r="B30" i="24"/>
  <c r="B114" i="24"/>
  <c r="B21" i="24"/>
  <c r="B278" i="24"/>
  <c r="B262" i="24"/>
  <c r="B202" i="24"/>
  <c r="B188" i="24"/>
  <c r="B289" i="24"/>
  <c r="B220" i="24"/>
  <c r="B198" i="24"/>
  <c r="B104" i="24"/>
  <c r="B245" i="24"/>
  <c r="B219" i="24"/>
  <c r="B91" i="24"/>
  <c r="B63" i="24"/>
  <c r="B87" i="24"/>
  <c r="B97" i="24"/>
  <c r="B2" i="24"/>
  <c r="B133" i="24"/>
  <c r="B40" i="24"/>
  <c r="B74" i="24"/>
  <c r="B218" i="24"/>
  <c r="B213" i="24"/>
  <c r="B80" i="24"/>
  <c r="B152" i="24"/>
  <c r="B190" i="24"/>
  <c r="B117" i="24"/>
  <c r="B25" i="24"/>
  <c r="B17" i="24"/>
  <c r="B66" i="24"/>
  <c r="B251" i="24"/>
  <c r="B239" i="24"/>
  <c r="B223" i="24"/>
  <c r="B275" i="24"/>
  <c r="B293" i="24"/>
  <c r="B237" i="24"/>
  <c r="B144" i="24"/>
  <c r="B167" i="24"/>
  <c r="B93" i="24"/>
  <c r="B178" i="24"/>
  <c r="B170" i="24"/>
  <c r="B193" i="24"/>
  <c r="B39" i="24"/>
  <c r="B15" i="24"/>
  <c r="B64" i="24"/>
  <c r="B151" i="24"/>
  <c r="B112" i="24"/>
  <c r="B22" i="24"/>
  <c r="B18" i="24"/>
  <c r="B52" i="24"/>
  <c r="B224" i="24"/>
  <c r="B207" i="24"/>
  <c r="B268" i="24"/>
  <c r="B282" i="24"/>
  <c r="B211" i="24"/>
  <c r="B123" i="24"/>
  <c r="B82" i="24"/>
  <c r="B34" i="24"/>
  <c r="B291" i="24"/>
  <c r="CP12" i="22"/>
  <c r="GP12" i="22"/>
  <c r="FP13" i="22"/>
  <c r="FG7" i="24"/>
  <c r="IG7" i="24"/>
  <c r="GG7" i="24"/>
  <c r="EG7" i="24"/>
  <c r="CG7" i="24"/>
  <c r="HG7" i="24"/>
  <c r="I19" i="23"/>
  <c r="I24" i="23" s="1"/>
  <c r="HP12" i="22"/>
  <c r="P7" i="24"/>
  <c r="DG7" i="24"/>
  <c r="B132" i="24"/>
  <c r="B43" i="24"/>
  <c r="B79" i="24"/>
  <c r="B221" i="24"/>
  <c r="B127" i="24"/>
  <c r="B45" i="24"/>
  <c r="B135" i="24"/>
  <c r="B107" i="24"/>
  <c r="B164" i="24"/>
  <c r="B129" i="24"/>
  <c r="B212" i="24"/>
  <c r="B76" i="24"/>
  <c r="B126" i="24"/>
  <c r="B176" i="24"/>
  <c r="B279" i="24"/>
  <c r="B156" i="24"/>
  <c r="B169" i="24"/>
  <c r="B244" i="24"/>
  <c r="B236" i="24"/>
  <c r="B163" i="24"/>
  <c r="B209" i="24"/>
  <c r="B281" i="24"/>
  <c r="B241" i="24"/>
  <c r="B231" i="24"/>
  <c r="B296" i="24"/>
  <c r="B247" i="24"/>
  <c r="B214" i="24"/>
  <c r="B194" i="24"/>
  <c r="B81" i="24"/>
  <c r="B88" i="24"/>
  <c r="B124" i="22"/>
  <c r="B233" i="24"/>
  <c r="B150" i="24"/>
  <c r="B32" i="22"/>
  <c r="Y13" i="22"/>
  <c r="B4" i="22"/>
  <c r="B162" i="24"/>
  <c r="B159" i="24"/>
  <c r="B51" i="24"/>
  <c r="B99" i="24"/>
  <c r="B292" i="24"/>
  <c r="B174" i="24"/>
  <c r="B56" i="24"/>
  <c r="B172" i="24"/>
  <c r="B111" i="24"/>
  <c r="B177" i="24"/>
  <c r="B153" i="24"/>
  <c r="B257" i="24"/>
  <c r="B84" i="24"/>
  <c r="B139" i="24"/>
  <c r="B186" i="24"/>
  <c r="B108" i="24"/>
  <c r="B191" i="24"/>
  <c r="B182" i="24"/>
  <c r="B256" i="24"/>
  <c r="B249" i="24"/>
  <c r="B181" i="24"/>
  <c r="B235" i="24"/>
  <c r="B298" i="24"/>
  <c r="B267" i="24"/>
  <c r="B246" i="24"/>
  <c r="B187" i="24"/>
  <c r="B263" i="24"/>
  <c r="B14" i="24"/>
  <c r="B119" i="24"/>
  <c r="B20" i="24"/>
  <c r="B124" i="24"/>
  <c r="B36" i="22"/>
  <c r="B36" i="24"/>
  <c r="B86" i="24"/>
  <c r="B64" i="22"/>
  <c r="B175" i="22"/>
  <c r="B73" i="22"/>
  <c r="B195" i="24"/>
  <c r="B110" i="24"/>
  <c r="B192" i="24"/>
  <c r="B200" i="24"/>
  <c r="B283" i="24"/>
  <c r="B269" i="24"/>
  <c r="B185" i="24"/>
  <c r="B242" i="24"/>
  <c r="B196" i="24"/>
  <c r="B273" i="24"/>
  <c r="B254" i="24"/>
  <c r="B208" i="24"/>
  <c r="B271" i="24"/>
  <c r="B140" i="24"/>
  <c r="B53" i="24"/>
  <c r="B98" i="24"/>
  <c r="B58" i="24"/>
  <c r="B284" i="24"/>
  <c r="B161" i="24"/>
  <c r="B27" i="24"/>
  <c r="B59" i="22"/>
  <c r="B167" i="22"/>
  <c r="B100" i="24"/>
  <c r="B28" i="24"/>
  <c r="B67" i="24"/>
  <c r="B146" i="24"/>
  <c r="B116" i="24"/>
  <c r="B37" i="24"/>
  <c r="B96" i="24"/>
  <c r="B60" i="24"/>
  <c r="B148" i="24"/>
  <c r="B264" i="24"/>
  <c r="B179" i="24"/>
  <c r="B70" i="24"/>
  <c r="B118" i="24"/>
  <c r="B157" i="24"/>
  <c r="B260" i="24"/>
  <c r="B125" i="24"/>
  <c r="B265" i="24"/>
  <c r="B217" i="24"/>
  <c r="B210" i="24"/>
  <c r="B288" i="24"/>
  <c r="B199" i="24"/>
  <c r="B274" i="24"/>
  <c r="B228" i="24"/>
  <c r="B215" i="24"/>
  <c r="B277" i="24"/>
  <c r="B232" i="24"/>
  <c r="B294" i="24"/>
  <c r="B35" i="24"/>
  <c r="B54" i="22"/>
  <c r="B75" i="24"/>
  <c r="B55" i="24"/>
  <c r="B42" i="24"/>
  <c r="B92" i="24"/>
  <c r="B117" i="22"/>
  <c r="B163" i="22"/>
  <c r="CB2" i="22" l="1"/>
  <c r="E3" i="22"/>
  <c r="IB3" i="22"/>
  <c r="AB2" i="22"/>
  <c r="FB3" i="22"/>
  <c r="EB2" i="22"/>
  <c r="HB3" i="22"/>
  <c r="DB3" i="22"/>
  <c r="GB3" i="22"/>
  <c r="EB3" i="22"/>
  <c r="E2" i="22"/>
  <c r="DB2" i="22"/>
  <c r="BB2" i="22"/>
  <c r="BB3" i="22"/>
  <c r="AB3" i="22"/>
  <c r="FB2" i="22"/>
  <c r="CB3" i="22"/>
  <c r="HB2" i="22"/>
  <c r="K3" i="22"/>
  <c r="IB2" i="22"/>
  <c r="D2" i="22"/>
  <c r="GB2" i="22"/>
  <c r="H3" i="22"/>
  <c r="G3" i="22"/>
  <c r="B3" i="24"/>
  <c r="F2" i="24"/>
  <c r="B5" i="22"/>
  <c r="B6" i="22" s="1"/>
  <c r="F4" i="22"/>
  <c r="FA2" i="22" l="1"/>
  <c r="CA2" i="22"/>
  <c r="GA2" i="22"/>
  <c r="AA2" i="22"/>
  <c r="IA2" i="22"/>
  <c r="DA2" i="22"/>
  <c r="H2" i="22"/>
  <c r="BA2" i="22"/>
  <c r="J2" i="22"/>
  <c r="J3" i="22" s="1"/>
  <c r="HA2" i="22"/>
  <c r="EA2" i="22"/>
  <c r="G2" i="22"/>
  <c r="I2" i="22" s="1"/>
  <c r="HB2" i="24"/>
  <c r="CB2" i="24"/>
  <c r="K2" i="24"/>
  <c r="IB2" i="24"/>
  <c r="BB2" i="24"/>
  <c r="AB2" i="24"/>
  <c r="FB2" i="24"/>
  <c r="GB2" i="24"/>
  <c r="E2" i="24"/>
  <c r="DB2" i="24"/>
  <c r="D2" i="24"/>
  <c r="EB2" i="24"/>
  <c r="F5" i="22"/>
  <c r="CB5" i="22" s="1"/>
  <c r="F3" i="24"/>
  <c r="B4" i="24"/>
  <c r="F6" i="22"/>
  <c r="IB6" i="22" s="1"/>
  <c r="B7" i="22"/>
  <c r="B8" i="22" s="1"/>
  <c r="EB4" i="22"/>
  <c r="GB4" i="22"/>
  <c r="DB4" i="22"/>
  <c r="E4" i="22"/>
  <c r="K4" i="22"/>
  <c r="IB4" i="22"/>
  <c r="AB4" i="22"/>
  <c r="FB4" i="22"/>
  <c r="CB4" i="22"/>
  <c r="D4" i="22"/>
  <c r="BB4" i="22"/>
  <c r="HB4" i="22"/>
  <c r="ID2" i="22" l="1"/>
  <c r="IM6" i="22" s="1"/>
  <c r="IA3" i="22"/>
  <c r="ID3" i="22" s="1"/>
  <c r="IC2" i="22"/>
  <c r="IG2" i="22" s="1"/>
  <c r="DA3" i="22"/>
  <c r="DA4" i="22" s="1"/>
  <c r="DD2" i="22"/>
  <c r="DM6" i="22" s="1"/>
  <c r="DC2" i="22"/>
  <c r="AA3" i="22"/>
  <c r="AC3" i="22" s="1"/>
  <c r="AC2" i="22"/>
  <c r="EA3" i="22"/>
  <c r="EC2" i="22"/>
  <c r="ED2" i="22"/>
  <c r="EM6" i="22" s="1"/>
  <c r="GA3" i="22"/>
  <c r="GC2" i="22"/>
  <c r="HC2" i="22"/>
  <c r="HG2" i="22" s="1"/>
  <c r="HE2" i="22"/>
  <c r="HF2" i="22" s="1"/>
  <c r="HJ2" i="22"/>
  <c r="HA3" i="22"/>
  <c r="HD2" i="22"/>
  <c r="HM6" i="22" s="1"/>
  <c r="CD2" i="22"/>
  <c r="CM6" i="22" s="1"/>
  <c r="CA3" i="22"/>
  <c r="CC3" i="22" s="1"/>
  <c r="CJ3" i="22" s="1"/>
  <c r="CC2" i="22"/>
  <c r="IE2" i="22"/>
  <c r="IF2" i="22" s="1"/>
  <c r="II2" i="22" s="1"/>
  <c r="FC2" i="22"/>
  <c r="FG2" i="22" s="1"/>
  <c r="FA3" i="22"/>
  <c r="FA4" i="22" s="1"/>
  <c r="FD2" i="22"/>
  <c r="FM6" i="22" s="1"/>
  <c r="BA3" i="22"/>
  <c r="BC2" i="22"/>
  <c r="BD2" i="22"/>
  <c r="BM6" i="22" s="1"/>
  <c r="GD2" i="22"/>
  <c r="GM6" i="22" s="1"/>
  <c r="DB5" i="22"/>
  <c r="FB5" i="22"/>
  <c r="K5" i="22"/>
  <c r="EB5" i="22"/>
  <c r="IA4" i="22"/>
  <c r="IC4" i="22" s="1"/>
  <c r="IE4" i="22" s="1"/>
  <c r="IF4" i="22" s="1"/>
  <c r="IH4" i="22" s="1"/>
  <c r="D5" i="22"/>
  <c r="GB5" i="22"/>
  <c r="E5" i="22"/>
  <c r="IB5" i="22"/>
  <c r="BB5" i="22"/>
  <c r="HB5" i="22"/>
  <c r="AB5" i="22"/>
  <c r="K6" i="22"/>
  <c r="HB6" i="22"/>
  <c r="F4" i="24"/>
  <c r="B5" i="24"/>
  <c r="F5" i="24" s="1"/>
  <c r="AB6" i="22"/>
  <c r="HB3" i="24"/>
  <c r="GB3" i="24"/>
  <c r="K3" i="24"/>
  <c r="D3" i="24"/>
  <c r="BB3" i="24"/>
  <c r="CB3" i="24"/>
  <c r="FB3" i="24"/>
  <c r="EB3" i="24"/>
  <c r="AB3" i="24"/>
  <c r="DB3" i="24"/>
  <c r="IB3" i="24"/>
  <c r="E3" i="24"/>
  <c r="EA4" i="22"/>
  <c r="BB6" i="22"/>
  <c r="E6" i="22"/>
  <c r="FB6" i="22"/>
  <c r="EB6" i="22"/>
  <c r="GB6" i="22"/>
  <c r="FA2" i="24"/>
  <c r="DA2" i="24"/>
  <c r="J2" i="24"/>
  <c r="L2" i="24" s="1"/>
  <c r="IA2" i="24"/>
  <c r="AA2" i="24"/>
  <c r="CA2" i="24"/>
  <c r="GA2" i="24"/>
  <c r="G2" i="24"/>
  <c r="HA2" i="24"/>
  <c r="EA2" i="24"/>
  <c r="BA2" i="24"/>
  <c r="H2" i="24"/>
  <c r="BA4" i="22"/>
  <c r="BD4" i="22" s="1"/>
  <c r="CB6" i="22"/>
  <c r="DB6" i="22"/>
  <c r="D6" i="22"/>
  <c r="H4" i="22"/>
  <c r="J4" i="22"/>
  <c r="G4" i="22"/>
  <c r="HA4" i="22"/>
  <c r="F8" i="22"/>
  <c r="B9" i="22"/>
  <c r="B10" i="22" s="1"/>
  <c r="F7" i="22"/>
  <c r="ID4" i="22"/>
  <c r="CD3" i="22" l="1"/>
  <c r="CE3" i="22"/>
  <c r="CF3" i="22" s="1"/>
  <c r="CA4" i="22"/>
  <c r="G6" i="22"/>
  <c r="AA4" i="22"/>
  <c r="FD4" i="22"/>
  <c r="FC4" i="22"/>
  <c r="FJ4" i="22" s="1"/>
  <c r="GD3" i="22"/>
  <c r="GC3" i="22"/>
  <c r="GE3" i="22" s="1"/>
  <c r="GF3" i="22" s="1"/>
  <c r="BD3" i="22"/>
  <c r="BC3" i="22"/>
  <c r="HD3" i="22"/>
  <c r="HC3" i="22"/>
  <c r="HG3" i="22" s="1"/>
  <c r="HJ3" i="22"/>
  <c r="EE2" i="22"/>
  <c r="EF2" i="22" s="1"/>
  <c r="EG2" i="22"/>
  <c r="EJ2" i="22"/>
  <c r="FE2" i="22"/>
  <c r="FF2" i="22" s="1"/>
  <c r="EC3" i="22"/>
  <c r="ED3" i="22"/>
  <c r="IJ2" i="22"/>
  <c r="CI3" i="22"/>
  <c r="CH3" i="22"/>
  <c r="GJ3" i="22"/>
  <c r="FJ2" i="22"/>
  <c r="CG2" i="22"/>
  <c r="CJ2" i="22"/>
  <c r="CE2" i="22"/>
  <c r="CF2" i="22" s="1"/>
  <c r="HH2" i="22"/>
  <c r="HI2" i="22"/>
  <c r="GA4" i="22"/>
  <c r="GD4" i="22" s="1"/>
  <c r="IC3" i="22"/>
  <c r="IJ3" i="22" s="1"/>
  <c r="CG3" i="22"/>
  <c r="DJ2" i="22"/>
  <c r="DE2" i="22"/>
  <c r="DF2" i="22" s="1"/>
  <c r="DG2" i="22"/>
  <c r="BE2" i="22"/>
  <c r="BF2" i="22" s="1"/>
  <c r="BG2" i="22"/>
  <c r="BJ2" i="22"/>
  <c r="DC3" i="22"/>
  <c r="DG3" i="22" s="1"/>
  <c r="IH2" i="22"/>
  <c r="GG3" i="22"/>
  <c r="FA5" i="22"/>
  <c r="FD5" i="22" s="1"/>
  <c r="FC3" i="22"/>
  <c r="FD3" i="22"/>
  <c r="GE2" i="22"/>
  <c r="GF2" i="22" s="1"/>
  <c r="GJ2" i="22"/>
  <c r="GG2" i="22"/>
  <c r="DD3" i="22"/>
  <c r="IA5" i="22"/>
  <c r="IA6" i="22" s="1"/>
  <c r="H6" i="22"/>
  <c r="G5" i="22"/>
  <c r="GC4" i="22"/>
  <c r="GE4" i="22" s="1"/>
  <c r="GF4" i="22" s="1"/>
  <c r="GI4" i="22" s="1"/>
  <c r="H5" i="22"/>
  <c r="FG4" i="22"/>
  <c r="FC5" i="22"/>
  <c r="FE5" i="22" s="1"/>
  <c r="FF5" i="22" s="1"/>
  <c r="FI5" i="22" s="1"/>
  <c r="AD2" i="22"/>
  <c r="AM6" i="22" s="1"/>
  <c r="ID2" i="24"/>
  <c r="IF6" i="24" s="1"/>
  <c r="BA5" i="22"/>
  <c r="BA6" i="22" s="1"/>
  <c r="ED2" i="24"/>
  <c r="EF6" i="24" s="1"/>
  <c r="DD2" i="24"/>
  <c r="DF6" i="24" s="1"/>
  <c r="FD2" i="24"/>
  <c r="FF6" i="24" s="1"/>
  <c r="B6" i="24"/>
  <c r="F6" i="24" s="1"/>
  <c r="BB6" i="24" s="1"/>
  <c r="BC4" i="22"/>
  <c r="I2" i="24"/>
  <c r="DB4" i="24"/>
  <c r="AB4" i="24"/>
  <c r="HB4" i="24"/>
  <c r="CB4" i="24"/>
  <c r="E4" i="24"/>
  <c r="K4" i="24"/>
  <c r="GB4" i="24"/>
  <c r="EB4" i="24"/>
  <c r="IB4" i="24"/>
  <c r="FB4" i="24"/>
  <c r="D4" i="24"/>
  <c r="BB4" i="24"/>
  <c r="HD2" i="24"/>
  <c r="HF6" i="24" s="1"/>
  <c r="FA6" i="22"/>
  <c r="FD6" i="22" s="1"/>
  <c r="GD2" i="24"/>
  <c r="GF6" i="24" s="1"/>
  <c r="EC4" i="22"/>
  <c r="EJ4" i="22" s="1"/>
  <c r="EA5" i="22"/>
  <c r="EA6" i="22" s="1"/>
  <c r="ED4" i="22"/>
  <c r="D5" i="24"/>
  <c r="K5" i="24"/>
  <c r="BB5" i="24"/>
  <c r="EB5" i="24"/>
  <c r="IB5" i="24"/>
  <c r="CB5" i="24"/>
  <c r="DB5" i="24"/>
  <c r="AB5" i="24"/>
  <c r="FB5" i="24"/>
  <c r="E5" i="24"/>
  <c r="HB5" i="24"/>
  <c r="GB5" i="24"/>
  <c r="GA3" i="24"/>
  <c r="AA3" i="24"/>
  <c r="HA3" i="24"/>
  <c r="CA3" i="24"/>
  <c r="EA3" i="24"/>
  <c r="FA3" i="24"/>
  <c r="G3" i="24"/>
  <c r="J3" i="24"/>
  <c r="L3" i="24" s="1"/>
  <c r="BA3" i="24"/>
  <c r="DA3" i="24"/>
  <c r="IA3" i="24"/>
  <c r="H3" i="24"/>
  <c r="J5" i="22"/>
  <c r="CA5" i="22"/>
  <c r="CA6" i="22" s="1"/>
  <c r="CC6" i="22" s="1"/>
  <c r="CE6" i="22" s="1"/>
  <c r="CF6" i="22" s="1"/>
  <c r="CI6" i="22" s="1"/>
  <c r="CD4" i="22"/>
  <c r="CC4" i="22"/>
  <c r="B11" i="22"/>
  <c r="B12" i="22" s="1"/>
  <c r="F10" i="22"/>
  <c r="CB8" i="22"/>
  <c r="FB8" i="22"/>
  <c r="HB8" i="22"/>
  <c r="GB8" i="22"/>
  <c r="K8" i="22"/>
  <c r="E8" i="22"/>
  <c r="D8" i="22"/>
  <c r="AB8" i="22"/>
  <c r="DB8" i="22"/>
  <c r="IB8" i="22"/>
  <c r="EB8" i="22"/>
  <c r="BB8" i="22"/>
  <c r="AC4" i="22"/>
  <c r="AA5" i="22"/>
  <c r="FJ5" i="22"/>
  <c r="FB7" i="22"/>
  <c r="CB7" i="22"/>
  <c r="E7" i="22"/>
  <c r="GB7" i="22"/>
  <c r="BB7" i="22"/>
  <c r="K7" i="22"/>
  <c r="DB7" i="22"/>
  <c r="IB7" i="22"/>
  <c r="AB7" i="22"/>
  <c r="EB7" i="22"/>
  <c r="D7" i="22"/>
  <c r="HB7" i="22"/>
  <c r="F9" i="22"/>
  <c r="HD4" i="22"/>
  <c r="HC4" i="22"/>
  <c r="HJ4" i="22" s="1"/>
  <c r="HA5" i="22"/>
  <c r="IG4" i="22"/>
  <c r="I3" i="22"/>
  <c r="II4" i="22"/>
  <c r="DD4" i="22"/>
  <c r="DC4" i="22"/>
  <c r="DJ4" i="22" s="1"/>
  <c r="DA5" i="22"/>
  <c r="J5" i="24"/>
  <c r="L5" i="24" s="1"/>
  <c r="CB6" i="24"/>
  <c r="AB6" i="24"/>
  <c r="IJ4" i="22"/>
  <c r="FG5" i="22"/>
  <c r="FE4" i="22"/>
  <c r="FF4" i="22" s="1"/>
  <c r="FI4" i="22" s="1"/>
  <c r="GJ4" i="22"/>
  <c r="BE4" i="22"/>
  <c r="BF4" i="22" s="1"/>
  <c r="BJ4" i="22"/>
  <c r="BG4" i="22"/>
  <c r="EB6" i="24" l="1"/>
  <c r="HB6" i="24"/>
  <c r="DB6" i="24"/>
  <c r="FB6" i="24"/>
  <c r="FC6" i="22"/>
  <c r="FE6" i="22" s="1"/>
  <c r="FF6" i="22" s="1"/>
  <c r="E6" i="24"/>
  <c r="GB6" i="24"/>
  <c r="IB6" i="24"/>
  <c r="GA5" i="22"/>
  <c r="D6" i="24"/>
  <c r="GG4" i="22"/>
  <c r="K6" i="24"/>
  <c r="B7" i="24"/>
  <c r="B8" i="24" s="1"/>
  <c r="IC6" i="22"/>
  <c r="IJ6" i="22" s="1"/>
  <c r="ID6" i="22"/>
  <c r="AA6" i="22"/>
  <c r="AC6" i="22" s="1"/>
  <c r="EE4" i="22"/>
  <c r="EF4" i="22" s="1"/>
  <c r="EI4" i="22" s="1"/>
  <c r="EJ3" i="22"/>
  <c r="EG3" i="22"/>
  <c r="EE3" i="22"/>
  <c r="EF3" i="22" s="1"/>
  <c r="DE3" i="22"/>
  <c r="DF3" i="22" s="1"/>
  <c r="DJ3" i="22"/>
  <c r="FI2" i="22"/>
  <c r="FH2" i="22"/>
  <c r="GH2" i="22"/>
  <c r="GI2" i="22"/>
  <c r="IE3" i="22"/>
  <c r="IF3" i="22" s="1"/>
  <c r="IG3" i="22"/>
  <c r="BJ3" i="22"/>
  <c r="BG3" i="22"/>
  <c r="BE3" i="22"/>
  <c r="BF3" i="22" s="1"/>
  <c r="IA7" i="22"/>
  <c r="IC7" i="22" s="1"/>
  <c r="IE7" i="22" s="1"/>
  <c r="IF7" i="22" s="1"/>
  <c r="FG3" i="22"/>
  <c r="FE3" i="22"/>
  <c r="FF3" i="22" s="1"/>
  <c r="FJ3" i="22"/>
  <c r="BH2" i="22"/>
  <c r="BI2" i="22"/>
  <c r="EI2" i="22"/>
  <c r="EH2" i="22"/>
  <c r="GI3" i="22"/>
  <c r="GH3" i="22"/>
  <c r="DI2" i="22"/>
  <c r="DH2" i="22"/>
  <c r="HE3" i="22"/>
  <c r="HF3" i="22" s="1"/>
  <c r="CI2" i="22"/>
  <c r="CH2" i="22"/>
  <c r="GH4" i="22"/>
  <c r="FH5" i="22"/>
  <c r="CD5" i="22"/>
  <c r="IC5" i="22"/>
  <c r="ID5" i="22"/>
  <c r="B9" i="24"/>
  <c r="F9" i="24" s="1"/>
  <c r="F7" i="24"/>
  <c r="HG4" i="22"/>
  <c r="F8" i="24"/>
  <c r="D8" i="24" s="1"/>
  <c r="AD3" i="22"/>
  <c r="AG2" i="22"/>
  <c r="AJ2" i="22"/>
  <c r="AE2" i="22"/>
  <c r="AF2" i="22" s="1"/>
  <c r="EC6" i="22"/>
  <c r="EE6" i="22" s="1"/>
  <c r="EF6" i="22" s="1"/>
  <c r="ED6" i="22"/>
  <c r="EA4" i="24"/>
  <c r="DA4" i="24"/>
  <c r="J4" i="24"/>
  <c r="L4" i="24" s="1"/>
  <c r="AA4" i="24"/>
  <c r="HA4" i="24"/>
  <c r="HA5" i="24" s="1"/>
  <c r="IA4" i="24"/>
  <c r="CA4" i="24"/>
  <c r="FA4" i="24"/>
  <c r="G4" i="24"/>
  <c r="BA4" i="24"/>
  <c r="H4" i="24"/>
  <c r="GA4" i="24"/>
  <c r="BD5" i="22"/>
  <c r="BD6" i="22"/>
  <c r="BC5" i="22"/>
  <c r="BG5" i="22" s="1"/>
  <c r="EB8" i="24"/>
  <c r="CB8" i="24"/>
  <c r="I3" i="24"/>
  <c r="EG4" i="22"/>
  <c r="GB8" i="24"/>
  <c r="FA7" i="22"/>
  <c r="FA8" i="22" s="1"/>
  <c r="FC8" i="22" s="1"/>
  <c r="FE8" i="22" s="1"/>
  <c r="FF8" i="22" s="1"/>
  <c r="CG6" i="22"/>
  <c r="HB8" i="24"/>
  <c r="ED5" i="22"/>
  <c r="EH4" i="22"/>
  <c r="BA7" i="22"/>
  <c r="BC7" i="22" s="1"/>
  <c r="GA5" i="24"/>
  <c r="DA5" i="24"/>
  <c r="H5" i="24"/>
  <c r="FA5" i="24"/>
  <c r="FA6" i="24" s="1"/>
  <c r="BA5" i="24"/>
  <c r="IB8" i="24"/>
  <c r="CJ6" i="22"/>
  <c r="HE4" i="22"/>
  <c r="HF4" i="22" s="1"/>
  <c r="HI4" i="22" s="1"/>
  <c r="EC5" i="22"/>
  <c r="CH6" i="22"/>
  <c r="BE5" i="22"/>
  <c r="BF5" i="22" s="1"/>
  <c r="BH5" i="22" s="1"/>
  <c r="FH4" i="22"/>
  <c r="H8" i="22"/>
  <c r="G8" i="22"/>
  <c r="CG4" i="22"/>
  <c r="CJ4" i="22"/>
  <c r="CE4" i="22"/>
  <c r="CF4" i="22" s="1"/>
  <c r="J6" i="22"/>
  <c r="E9" i="22"/>
  <c r="EB9" i="22"/>
  <c r="AB9" i="22"/>
  <c r="DB9" i="22"/>
  <c r="IB9" i="22"/>
  <c r="HB9" i="22"/>
  <c r="GB9" i="22"/>
  <c r="FB9" i="22"/>
  <c r="K9" i="22"/>
  <c r="CB9" i="22"/>
  <c r="BB9" i="22"/>
  <c r="D9" i="22"/>
  <c r="B13" i="22"/>
  <c r="F13" i="22" s="1"/>
  <c r="F12" i="22"/>
  <c r="CB10" i="22"/>
  <c r="GB10" i="22"/>
  <c r="HB10" i="22"/>
  <c r="E10" i="22"/>
  <c r="K10" i="22"/>
  <c r="DB10" i="22"/>
  <c r="AB10" i="22"/>
  <c r="IB10" i="22"/>
  <c r="EB10" i="22"/>
  <c r="FB10" i="22"/>
  <c r="BB10" i="22"/>
  <c r="D10" i="22"/>
  <c r="B14" i="22"/>
  <c r="AC5" i="22"/>
  <c r="AG3" i="22" s="1"/>
  <c r="F11" i="22"/>
  <c r="CC5" i="22"/>
  <c r="CG5" i="22" s="1"/>
  <c r="CD6" i="22"/>
  <c r="DA6" i="22"/>
  <c r="DD6" i="22" s="1"/>
  <c r="DC5" i="22"/>
  <c r="DD5" i="22"/>
  <c r="HC5" i="22"/>
  <c r="HA6" i="22"/>
  <c r="HD5" i="22"/>
  <c r="H7" i="22"/>
  <c r="G7" i="22"/>
  <c r="EA7" i="22"/>
  <c r="CA7" i="22"/>
  <c r="DG4" i="22"/>
  <c r="DE4" i="22"/>
  <c r="DF4" i="22" s="1"/>
  <c r="J6" i="24"/>
  <c r="H6" i="24"/>
  <c r="E7" i="24"/>
  <c r="DB7" i="24"/>
  <c r="D7" i="24"/>
  <c r="HB7" i="24"/>
  <c r="FB7" i="24"/>
  <c r="GB7" i="24"/>
  <c r="K7" i="24"/>
  <c r="BB7" i="24"/>
  <c r="IB7" i="24"/>
  <c r="EB7" i="24"/>
  <c r="AB7" i="24"/>
  <c r="CB7" i="24"/>
  <c r="FJ6" i="22"/>
  <c r="FI6" i="22"/>
  <c r="FH6" i="22"/>
  <c r="BA8" i="22"/>
  <c r="BC8" i="22" s="1"/>
  <c r="FG6" i="22"/>
  <c r="BI4" i="22"/>
  <c r="BH4" i="22"/>
  <c r="IA8" i="22"/>
  <c r="BC6" i="22"/>
  <c r="BD7" i="22"/>
  <c r="IE6" i="22" l="1"/>
  <c r="IF6" i="22" s="1"/>
  <c r="AA7" i="22"/>
  <c r="BJ5" i="22"/>
  <c r="IG6" i="22"/>
  <c r="ID7" i="22"/>
  <c r="GA6" i="22"/>
  <c r="GC5" i="22"/>
  <c r="GD5" i="22"/>
  <c r="FH3" i="22"/>
  <c r="FI3" i="22"/>
  <c r="HI3" i="22"/>
  <c r="HH3" i="22"/>
  <c r="B10" i="24"/>
  <c r="B11" i="24" s="1"/>
  <c r="B12" i="24" s="1"/>
  <c r="IH3" i="22"/>
  <c r="II3" i="22"/>
  <c r="EH3" i="22"/>
  <c r="EI3" i="22"/>
  <c r="DI3" i="22"/>
  <c r="DH3" i="22"/>
  <c r="EG6" i="22"/>
  <c r="BI3" i="22"/>
  <c r="BH3" i="22"/>
  <c r="BA6" i="24"/>
  <c r="IA5" i="24"/>
  <c r="HA6" i="24"/>
  <c r="GA6" i="24"/>
  <c r="EA5" i="24"/>
  <c r="EA6" i="24" s="1"/>
  <c r="DA6" i="24"/>
  <c r="CA5" i="24"/>
  <c r="BI5" i="22"/>
  <c r="FA9" i="22"/>
  <c r="FC9" i="22" s="1"/>
  <c r="FD7" i="22"/>
  <c r="BB8" i="24"/>
  <c r="IG5" i="22"/>
  <c r="IE5" i="22"/>
  <c r="IF5" i="22" s="1"/>
  <c r="IJ5" i="22"/>
  <c r="FC7" i="22"/>
  <c r="FG7" i="22" s="1"/>
  <c r="FD8" i="22"/>
  <c r="FG8" i="22"/>
  <c r="HH4" i="22"/>
  <c r="E8" i="24"/>
  <c r="DB8" i="24"/>
  <c r="AB8" i="24"/>
  <c r="K8" i="24"/>
  <c r="FB8" i="24"/>
  <c r="AA5" i="24"/>
  <c r="EJ6" i="22"/>
  <c r="AI2" i="22"/>
  <c r="AH2" i="22"/>
  <c r="AE3" i="22"/>
  <c r="AF3" i="22" s="1"/>
  <c r="AJ3" i="22"/>
  <c r="BE8" i="22"/>
  <c r="BF8" i="22" s="1"/>
  <c r="BI8" i="22" s="1"/>
  <c r="G5" i="24"/>
  <c r="I4" i="24"/>
  <c r="EE5" i="22"/>
  <c r="EF5" i="22" s="1"/>
  <c r="EJ5" i="22"/>
  <c r="EG5" i="22"/>
  <c r="BD8" i="22"/>
  <c r="BG7" i="22"/>
  <c r="H8" i="24"/>
  <c r="BJ7" i="22"/>
  <c r="DA7" i="22"/>
  <c r="DC7" i="22" s="1"/>
  <c r="DJ7" i="22" s="1"/>
  <c r="BG8" i="22"/>
  <c r="BJ8" i="22"/>
  <c r="BE7" i="22"/>
  <c r="BF7" i="22" s="1"/>
  <c r="BI7" i="22" s="1"/>
  <c r="EH6" i="22"/>
  <c r="EI6" i="22"/>
  <c r="BB13" i="22"/>
  <c r="GB13" i="22"/>
  <c r="K13" i="22"/>
  <c r="DB13" i="22"/>
  <c r="CB13" i="22"/>
  <c r="FB13" i="22"/>
  <c r="EB13" i="22"/>
  <c r="E13" i="22"/>
  <c r="D13" i="22"/>
  <c r="AB13" i="22"/>
  <c r="HB13" i="22"/>
  <c r="IB13" i="22"/>
  <c r="FJ8" i="22"/>
  <c r="F14" i="22"/>
  <c r="DI4" i="22"/>
  <c r="DH4" i="22"/>
  <c r="BB11" i="22"/>
  <c r="IB11" i="22"/>
  <c r="FB11" i="22"/>
  <c r="HB11" i="22"/>
  <c r="DB11" i="22"/>
  <c r="AB11" i="22"/>
  <c r="E11" i="22"/>
  <c r="GB11" i="22"/>
  <c r="D11" i="22"/>
  <c r="CB11" i="22"/>
  <c r="K11" i="22"/>
  <c r="EB11" i="22"/>
  <c r="CD7" i="22"/>
  <c r="CC7" i="22"/>
  <c r="CJ7" i="22" s="1"/>
  <c r="CA8" i="22"/>
  <c r="HC6" i="22"/>
  <c r="HA7" i="22"/>
  <c r="HD6" i="22"/>
  <c r="EA8" i="22"/>
  <c r="ED7" i="22"/>
  <c r="EC7" i="22"/>
  <c r="HG5" i="22"/>
  <c r="HE5" i="22"/>
  <c r="HF5" i="22" s="1"/>
  <c r="HJ5" i="22"/>
  <c r="CE5" i="22"/>
  <c r="CF5" i="22" s="1"/>
  <c r="AA8" i="22"/>
  <c r="AC7" i="22"/>
  <c r="B15" i="22"/>
  <c r="DG5" i="22"/>
  <c r="DJ5" i="22"/>
  <c r="CJ5" i="22"/>
  <c r="H10" i="22"/>
  <c r="DE5" i="22"/>
  <c r="DF5" i="22" s="1"/>
  <c r="FB12" i="22"/>
  <c r="K12" i="22"/>
  <c r="GB12" i="22"/>
  <c r="DB12" i="22"/>
  <c r="HB12" i="22"/>
  <c r="E12" i="22"/>
  <c r="D12" i="22"/>
  <c r="AB12" i="22"/>
  <c r="BB12" i="22"/>
  <c r="CB12" i="22"/>
  <c r="IB12" i="22"/>
  <c r="EB12" i="22"/>
  <c r="CH4" i="22"/>
  <c r="CI4" i="22"/>
  <c r="DC6" i="22"/>
  <c r="DD7" i="22"/>
  <c r="DA8" i="22"/>
  <c r="DE7" i="22"/>
  <c r="DF7" i="22" s="1"/>
  <c r="H9" i="22"/>
  <c r="G9" i="22"/>
  <c r="G10" i="22" s="1"/>
  <c r="J7" i="22"/>
  <c r="L6" i="24"/>
  <c r="IB9" i="24"/>
  <c r="FB9" i="24"/>
  <c r="DB9" i="24"/>
  <c r="E9" i="24"/>
  <c r="D9" i="24"/>
  <c r="HB9" i="24"/>
  <c r="K9" i="24"/>
  <c r="AB9" i="24"/>
  <c r="GB9" i="24"/>
  <c r="EB9" i="24"/>
  <c r="BB9" i="24"/>
  <c r="CB9" i="24"/>
  <c r="J7" i="24"/>
  <c r="L7" i="24" s="1"/>
  <c r="HA7" i="24"/>
  <c r="H7" i="24"/>
  <c r="FA7" i="24"/>
  <c r="GA7" i="24"/>
  <c r="BA7" i="24"/>
  <c r="BA8" i="24" s="1"/>
  <c r="FJ7" i="22"/>
  <c r="FE7" i="22"/>
  <c r="FF7" i="22" s="1"/>
  <c r="FG9" i="22"/>
  <c r="BA9" i="22"/>
  <c r="FH8" i="22"/>
  <c r="FI8" i="22"/>
  <c r="II6" i="22"/>
  <c r="IH6" i="22"/>
  <c r="IJ7" i="22"/>
  <c r="IG7" i="22"/>
  <c r="IA9" i="22"/>
  <c r="IC8" i="22"/>
  <c r="IG8" i="22" s="1"/>
  <c r="ID8" i="22"/>
  <c r="II7" i="22"/>
  <c r="IH7" i="22"/>
  <c r="BE6" i="22"/>
  <c r="BF6" i="22" s="1"/>
  <c r="BG6" i="22"/>
  <c r="BJ6" i="22"/>
  <c r="GG5" i="22" l="1"/>
  <c r="GJ5" i="22"/>
  <c r="GE5" i="22"/>
  <c r="GF5" i="22" s="1"/>
  <c r="GC6" i="22"/>
  <c r="GJ6" i="22" s="1"/>
  <c r="GE6" i="22"/>
  <c r="GF6" i="22" s="1"/>
  <c r="GD6" i="22"/>
  <c r="GA7" i="22"/>
  <c r="GG6" i="22"/>
  <c r="FJ9" i="22"/>
  <c r="FE9" i="22"/>
  <c r="FF9" i="22" s="1"/>
  <c r="FI9" i="22" s="1"/>
  <c r="B13" i="24"/>
  <c r="F276" i="24" s="1"/>
  <c r="E276" i="24" s="1"/>
  <c r="F10" i="24"/>
  <c r="FD9" i="22"/>
  <c r="F11" i="24"/>
  <c r="FA10" i="22"/>
  <c r="FD10" i="22" s="1"/>
  <c r="F12" i="24"/>
  <c r="IA6" i="24"/>
  <c r="IA7" i="24" s="1"/>
  <c r="HA8" i="24"/>
  <c r="GA8" i="24"/>
  <c r="FA8" i="24"/>
  <c r="FA9" i="24" s="1"/>
  <c r="EA7" i="24"/>
  <c r="EA8" i="24" s="1"/>
  <c r="DA7" i="24"/>
  <c r="DA8" i="24" s="1"/>
  <c r="CA6" i="24"/>
  <c r="BD2" i="24"/>
  <c r="BF6" i="24" s="1"/>
  <c r="BH7" i="22"/>
  <c r="II5" i="22"/>
  <c r="IH5" i="22"/>
  <c r="BH8" i="22"/>
  <c r="AA6" i="24"/>
  <c r="AI3" i="22"/>
  <c r="AH3" i="22"/>
  <c r="AA9" i="22"/>
  <c r="I5" i="24"/>
  <c r="G6" i="24"/>
  <c r="I6" i="24" s="1"/>
  <c r="EH5" i="22"/>
  <c r="EI5" i="22"/>
  <c r="DG7" i="22"/>
  <c r="FH9" i="22"/>
  <c r="F25" i="24"/>
  <c r="EC8" i="22"/>
  <c r="EJ8" i="22" s="1"/>
  <c r="J8" i="22"/>
  <c r="J9" i="22" s="1"/>
  <c r="DH7" i="22"/>
  <c r="DI7" i="22"/>
  <c r="B16" i="22"/>
  <c r="DD8" i="22"/>
  <c r="DC8" i="22"/>
  <c r="DJ8" i="22" s="1"/>
  <c r="DA9" i="22"/>
  <c r="DC9" i="22" s="1"/>
  <c r="HD7" i="22"/>
  <c r="HC7" i="22"/>
  <c r="HE7" i="22" s="1"/>
  <c r="HF7" i="22" s="1"/>
  <c r="HA8" i="22"/>
  <c r="H11" i="22"/>
  <c r="G11" i="22"/>
  <c r="L3" i="22"/>
  <c r="L2" i="22"/>
  <c r="H13" i="22"/>
  <c r="EA9" i="22"/>
  <c r="DH5" i="22"/>
  <c r="DI5" i="22"/>
  <c r="CI5" i="22"/>
  <c r="CH5" i="22"/>
  <c r="EE7" i="22"/>
  <c r="EF7" i="22" s="1"/>
  <c r="EJ7" i="22"/>
  <c r="EG7" i="22"/>
  <c r="HE6" i="22"/>
  <c r="HF6" i="22" s="1"/>
  <c r="HG6" i="22"/>
  <c r="HJ6" i="22"/>
  <c r="DG6" i="22"/>
  <c r="DJ6" i="22"/>
  <c r="DE6" i="22"/>
  <c r="DF6" i="22" s="1"/>
  <c r="G12" i="22"/>
  <c r="H12" i="22"/>
  <c r="ED8" i="22"/>
  <c r="L4" i="22"/>
  <c r="I4" i="22"/>
  <c r="CC8" i="22"/>
  <c r="CD8" i="22"/>
  <c r="CA9" i="22"/>
  <c r="CE7" i="22"/>
  <c r="CF7" i="22" s="1"/>
  <c r="CG7" i="22"/>
  <c r="HI5" i="22"/>
  <c r="HH5" i="22"/>
  <c r="AC8" i="22"/>
  <c r="FB14" i="22"/>
  <c r="IB14" i="22"/>
  <c r="HB14" i="22"/>
  <c r="GB14" i="22"/>
  <c r="K14" i="22"/>
  <c r="DB14" i="22"/>
  <c r="D14" i="22"/>
  <c r="BB14" i="22"/>
  <c r="EB14" i="22"/>
  <c r="CB14" i="22"/>
  <c r="E14" i="22"/>
  <c r="AB14" i="22"/>
  <c r="J8" i="24"/>
  <c r="L8" i="24" s="1"/>
  <c r="F287" i="24"/>
  <c r="D287" i="24" s="1"/>
  <c r="F249" i="24"/>
  <c r="D249" i="24" s="1"/>
  <c r="F266" i="24"/>
  <c r="E266" i="24" s="1"/>
  <c r="F291" i="24"/>
  <c r="D291" i="24" s="1"/>
  <c r="CB11" i="24"/>
  <c r="F43" i="24"/>
  <c r="DB43" i="24" s="1"/>
  <c r="F27" i="24"/>
  <c r="F242" i="24"/>
  <c r="D242" i="24" s="1"/>
  <c r="F236" i="24"/>
  <c r="K236" i="24" s="1"/>
  <c r="F49" i="24"/>
  <c r="F62" i="24"/>
  <c r="HB62" i="24" s="1"/>
  <c r="F259" i="24"/>
  <c r="F300" i="24"/>
  <c r="F50" i="24"/>
  <c r="HB50" i="24" s="1"/>
  <c r="F92" i="24"/>
  <c r="F248" i="24"/>
  <c r="K248" i="24" s="1"/>
  <c r="F41" i="24"/>
  <c r="F130" i="24"/>
  <c r="F298" i="24"/>
  <c r="E298" i="24" s="1"/>
  <c r="F149" i="24"/>
  <c r="EB149" i="24" s="1"/>
  <c r="F111" i="24"/>
  <c r="DB111" i="24" s="1"/>
  <c r="F216" i="24"/>
  <c r="D216" i="24" s="1"/>
  <c r="F222" i="24"/>
  <c r="E222" i="24" s="1"/>
  <c r="F112" i="24"/>
  <c r="EB112" i="24" s="1"/>
  <c r="F285" i="24"/>
  <c r="D285" i="24" s="1"/>
  <c r="F48" i="24"/>
  <c r="EB48" i="24" s="1"/>
  <c r="F18" i="24"/>
  <c r="K18" i="24" s="1"/>
  <c r="F135" i="24"/>
  <c r="F238" i="24"/>
  <c r="E238" i="24" s="1"/>
  <c r="F161" i="24"/>
  <c r="AB161" i="24" s="1"/>
  <c r="F57" i="24"/>
  <c r="F75" i="24"/>
  <c r="IB75" i="24" s="1"/>
  <c r="F120" i="24"/>
  <c r="F192" i="24"/>
  <c r="GB192" i="24" s="1"/>
  <c r="F148" i="24"/>
  <c r="DB148" i="24" s="1"/>
  <c r="F282" i="24"/>
  <c r="D282" i="24" s="1"/>
  <c r="F133" i="24"/>
  <c r="E133" i="24" s="1"/>
  <c r="F28" i="24"/>
  <c r="D28" i="24" s="1"/>
  <c r="F243" i="24"/>
  <c r="K243" i="24" s="1"/>
  <c r="F30" i="24"/>
  <c r="DB30" i="24" s="1"/>
  <c r="F77" i="24"/>
  <c r="EB77" i="24" s="1"/>
  <c r="F219" i="24"/>
  <c r="F267" i="24"/>
  <c r="E267" i="24" s="1"/>
  <c r="F69" i="24"/>
  <c r="D69" i="24" s="1"/>
  <c r="F102" i="24"/>
  <c r="K102" i="24" s="1"/>
  <c r="F70" i="24"/>
  <c r="F206" i="24"/>
  <c r="D206" i="24" s="1"/>
  <c r="F23" i="24"/>
  <c r="EB23" i="24" s="1"/>
  <c r="F35" i="24"/>
  <c r="K35" i="24" s="1"/>
  <c r="F297" i="24"/>
  <c r="F106" i="24"/>
  <c r="F168" i="24"/>
  <c r="BB168" i="24" s="1"/>
  <c r="F129" i="24"/>
  <c r="FB129" i="24" s="1"/>
  <c r="F167" i="24"/>
  <c r="F190" i="24"/>
  <c r="F110" i="24"/>
  <c r="E110" i="24" s="1"/>
  <c r="F258" i="24"/>
  <c r="D258" i="24" s="1"/>
  <c r="F93" i="24"/>
  <c r="E93" i="24" s="1"/>
  <c r="F240" i="24"/>
  <c r="E240" i="24" s="1"/>
  <c r="F193" i="24"/>
  <c r="K193" i="24" s="1"/>
  <c r="F170" i="24"/>
  <c r="HB170" i="24" s="1"/>
  <c r="F229" i="24"/>
  <c r="F172" i="24"/>
  <c r="CB172" i="24" s="1"/>
  <c r="F255" i="24"/>
  <c r="D255" i="24" s="1"/>
  <c r="F263" i="24"/>
  <c r="K263" i="24" s="1"/>
  <c r="F208" i="24"/>
  <c r="D208" i="24" s="1"/>
  <c r="F204" i="24"/>
  <c r="K204" i="24" s="1"/>
  <c r="F182" i="24"/>
  <c r="EB182" i="24" s="1"/>
  <c r="F121" i="24"/>
  <c r="BB121" i="24" s="1"/>
  <c r="F250" i="24"/>
  <c r="D250" i="24" s="1"/>
  <c r="F33" i="24"/>
  <c r="F262" i="24"/>
  <c r="D262" i="24" s="1"/>
  <c r="F117" i="24"/>
  <c r="AB117" i="24" s="1"/>
  <c r="F22" i="24"/>
  <c r="AB22" i="24" s="1"/>
  <c r="F253" i="24"/>
  <c r="E253" i="24" s="1"/>
  <c r="F212" i="24"/>
  <c r="E212" i="24" s="1"/>
  <c r="D276" i="24"/>
  <c r="EB25" i="24"/>
  <c r="GB25" i="24"/>
  <c r="BB25" i="24"/>
  <c r="K25" i="24"/>
  <c r="E70" i="24"/>
  <c r="F55" i="24"/>
  <c r="F51" i="24"/>
  <c r="F207" i="24"/>
  <c r="D111" i="24"/>
  <c r="K291" i="24"/>
  <c r="E291" i="24"/>
  <c r="EB49" i="24"/>
  <c r="F241" i="24"/>
  <c r="CB161" i="24"/>
  <c r="FB161" i="24"/>
  <c r="GB12" i="24"/>
  <c r="AB12" i="24"/>
  <c r="E12" i="24"/>
  <c r="HB12" i="24"/>
  <c r="FB12" i="24"/>
  <c r="DB12" i="24"/>
  <c r="IB12" i="24"/>
  <c r="BB12" i="24"/>
  <c r="CB12" i="24"/>
  <c r="K12" i="24"/>
  <c r="D12" i="24"/>
  <c r="EB12" i="24"/>
  <c r="IB135" i="24"/>
  <c r="HB172" i="24"/>
  <c r="F199" i="24"/>
  <c r="BA9" i="24"/>
  <c r="J9" i="24"/>
  <c r="L9" i="24" s="1"/>
  <c r="GA9" i="24"/>
  <c r="H9" i="24"/>
  <c r="HA9" i="24"/>
  <c r="F80" i="24"/>
  <c r="F160" i="24"/>
  <c r="F136" i="24"/>
  <c r="F217" i="24"/>
  <c r="F189" i="24"/>
  <c r="F37" i="24"/>
  <c r="F66" i="24"/>
  <c r="F235" i="24"/>
  <c r="F119" i="24"/>
  <c r="F54" i="24"/>
  <c r="F39" i="24"/>
  <c r="F36" i="24"/>
  <c r="F265" i="24"/>
  <c r="F45" i="24"/>
  <c r="F127" i="24"/>
  <c r="F31" i="24"/>
  <c r="F185" i="24"/>
  <c r="F64" i="24"/>
  <c r="F226" i="24"/>
  <c r="F200" i="24"/>
  <c r="F196" i="24"/>
  <c r="F239" i="24"/>
  <c r="F46" i="24"/>
  <c r="F224" i="24"/>
  <c r="F283" i="24"/>
  <c r="F273" i="24"/>
  <c r="F223" i="24"/>
  <c r="F68" i="24"/>
  <c r="F295" i="24"/>
  <c r="F42" i="24"/>
  <c r="F232" i="24"/>
  <c r="F225" i="24"/>
  <c r="F88" i="24"/>
  <c r="F20" i="24"/>
  <c r="F147" i="24"/>
  <c r="F17" i="24"/>
  <c r="F159" i="24"/>
  <c r="F29" i="24"/>
  <c r="F175" i="24"/>
  <c r="F227" i="24"/>
  <c r="F244" i="24"/>
  <c r="F257" i="24"/>
  <c r="F14" i="24"/>
  <c r="F151" i="24"/>
  <c r="F13" i="24"/>
  <c r="F284" i="24"/>
  <c r="F145" i="24"/>
  <c r="F125" i="24"/>
  <c r="F210" i="24"/>
  <c r="F138" i="24"/>
  <c r="F146" i="24"/>
  <c r="F271" i="24"/>
  <c r="F85" i="24"/>
  <c r="F252" i="24"/>
  <c r="F203" i="24"/>
  <c r="F277" i="24"/>
  <c r="F186" i="24"/>
  <c r="F116" i="24"/>
  <c r="F173" i="24"/>
  <c r="F174" i="24"/>
  <c r="F56" i="24"/>
  <c r="F209" i="24"/>
  <c r="F294" i="24"/>
  <c r="F195" i="24"/>
  <c r="F72" i="24"/>
  <c r="F142" i="24"/>
  <c r="F179" i="24"/>
  <c r="F59" i="24"/>
  <c r="F134" i="24"/>
  <c r="F230" i="24"/>
  <c r="F140" i="24"/>
  <c r="F60" i="24"/>
  <c r="F91" i="24"/>
  <c r="F90" i="24"/>
  <c r="F237" i="24"/>
  <c r="F82" i="24"/>
  <c r="F44" i="24"/>
  <c r="F157" i="24"/>
  <c r="F128" i="24"/>
  <c r="F218" i="24"/>
  <c r="F16" i="24"/>
  <c r="F158" i="24"/>
  <c r="F270" i="24"/>
  <c r="F293" i="24"/>
  <c r="F95" i="24"/>
  <c r="F143" i="24"/>
  <c r="F264" i="24"/>
  <c r="F123" i="24"/>
  <c r="F132" i="24"/>
  <c r="F99" i="24"/>
  <c r="F96" i="24"/>
  <c r="F52" i="24"/>
  <c r="F139" i="24"/>
  <c r="F162" i="24"/>
  <c r="F202" i="24"/>
  <c r="K229" i="24"/>
  <c r="HB22" i="24"/>
  <c r="K117" i="24"/>
  <c r="F126" i="24"/>
  <c r="D120" i="24"/>
  <c r="IB120" i="24"/>
  <c r="FB120" i="24"/>
  <c r="K120" i="24"/>
  <c r="DB120" i="24"/>
  <c r="GB120" i="24"/>
  <c r="CB120" i="24"/>
  <c r="HB120" i="24"/>
  <c r="AB120" i="24"/>
  <c r="D259" i="24"/>
  <c r="K259" i="24"/>
  <c r="E259" i="24"/>
  <c r="E282" i="24"/>
  <c r="K282" i="24"/>
  <c r="K262" i="24"/>
  <c r="E262" i="24"/>
  <c r="F154" i="24"/>
  <c r="F234" i="24"/>
  <c r="IB92" i="24"/>
  <c r="AB92" i="24"/>
  <c r="DB92" i="24"/>
  <c r="E92" i="24"/>
  <c r="FB92" i="24"/>
  <c r="CB92" i="24"/>
  <c r="HB92" i="24"/>
  <c r="GB92" i="24"/>
  <c r="K92" i="24"/>
  <c r="D92" i="24"/>
  <c r="BB92" i="24"/>
  <c r="EB92" i="24"/>
  <c r="D248" i="24"/>
  <c r="D102" i="24"/>
  <c r="DB18" i="24"/>
  <c r="E18" i="24"/>
  <c r="D18" i="24"/>
  <c r="FB18" i="24"/>
  <c r="EB18" i="24"/>
  <c r="GB18" i="24"/>
  <c r="BB18" i="24"/>
  <c r="AB18" i="24"/>
  <c r="CB18" i="24"/>
  <c r="HB18" i="24"/>
  <c r="IB18" i="24"/>
  <c r="GB130" i="24"/>
  <c r="EB130" i="24"/>
  <c r="BB130" i="24"/>
  <c r="FB130" i="24"/>
  <c r="CB130" i="24"/>
  <c r="IB130" i="24"/>
  <c r="E130" i="24"/>
  <c r="K130" i="24"/>
  <c r="D130" i="24"/>
  <c r="DB130" i="24"/>
  <c r="HB130" i="24"/>
  <c r="AB130" i="24"/>
  <c r="K129" i="24"/>
  <c r="K300" i="24"/>
  <c r="F272" i="24"/>
  <c r="F245" i="24"/>
  <c r="F150" i="24"/>
  <c r="IA10" i="22"/>
  <c r="IC10" i="22" s="1"/>
  <c r="IJ10" i="22" s="1"/>
  <c r="IJ8" i="22"/>
  <c r="IE8" i="22"/>
  <c r="IF8" i="22" s="1"/>
  <c r="II8" i="22" s="1"/>
  <c r="BA10" i="22"/>
  <c r="BC9" i="22"/>
  <c r="BE9" i="22" s="1"/>
  <c r="BF9" i="22" s="1"/>
  <c r="BD9" i="22"/>
  <c r="FH7" i="22"/>
  <c r="FI7" i="22"/>
  <c r="DE9" i="22"/>
  <c r="DF9" i="22" s="1"/>
  <c r="DG9" i="22"/>
  <c r="ID9" i="22"/>
  <c r="DJ9" i="22"/>
  <c r="IC9" i="22"/>
  <c r="IJ9" i="22" s="1"/>
  <c r="BI6" i="22"/>
  <c r="BH6" i="22"/>
  <c r="HB11" i="24" l="1"/>
  <c r="FB11" i="24"/>
  <c r="K11" i="24"/>
  <c r="IB11" i="24"/>
  <c r="GB11" i="24"/>
  <c r="DB11" i="24"/>
  <c r="BB11" i="24"/>
  <c r="D11" i="24"/>
  <c r="H11" i="24" s="1"/>
  <c r="E11" i="24"/>
  <c r="AB11" i="24"/>
  <c r="GA8" i="22"/>
  <c r="GC8" i="22" s="1"/>
  <c r="GG8" i="22" s="1"/>
  <c r="GD9" i="22"/>
  <c r="GC7" i="22"/>
  <c r="GJ7" i="22" s="1"/>
  <c r="GD7" i="22"/>
  <c r="GA9" i="22"/>
  <c r="GE8" i="22"/>
  <c r="GF8" i="22" s="1"/>
  <c r="DB135" i="24"/>
  <c r="D135" i="24"/>
  <c r="CB10" i="24"/>
  <c r="IB10" i="24"/>
  <c r="K297" i="24"/>
  <c r="E297" i="24"/>
  <c r="K219" i="24"/>
  <c r="E219" i="24"/>
  <c r="IB49" i="24"/>
  <c r="GB49" i="24"/>
  <c r="HB106" i="24"/>
  <c r="K106" i="24"/>
  <c r="D297" i="24"/>
  <c r="BB120" i="24"/>
  <c r="E120" i="24"/>
  <c r="EB120" i="24"/>
  <c r="IB41" i="24"/>
  <c r="AB41" i="24"/>
  <c r="EB11" i="24"/>
  <c r="GD8" i="22"/>
  <c r="EB106" i="24"/>
  <c r="GH5" i="22"/>
  <c r="GI5" i="22"/>
  <c r="K62" i="24"/>
  <c r="CB33" i="24"/>
  <c r="BB33" i="24"/>
  <c r="EB190" i="24"/>
  <c r="BB190" i="24"/>
  <c r="K57" i="24"/>
  <c r="AB57" i="24"/>
  <c r="CB57" i="24"/>
  <c r="HB27" i="24"/>
  <c r="E27" i="24"/>
  <c r="FB25" i="24"/>
  <c r="D25" i="24"/>
  <c r="CB25" i="24"/>
  <c r="DB25" i="24"/>
  <c r="HB25" i="24"/>
  <c r="E25" i="24"/>
  <c r="IB25" i="24"/>
  <c r="AB25" i="24"/>
  <c r="GJ8" i="22"/>
  <c r="K267" i="24"/>
  <c r="D229" i="24"/>
  <c r="E229" i="24"/>
  <c r="BB167" i="24"/>
  <c r="K167" i="24"/>
  <c r="FB167" i="24"/>
  <c r="HB70" i="24"/>
  <c r="D70" i="24"/>
  <c r="EB70" i="24"/>
  <c r="IB70" i="24"/>
  <c r="E35" i="24"/>
  <c r="D161" i="24"/>
  <c r="E111" i="24"/>
  <c r="F32" i="24"/>
  <c r="D32" i="24" s="1"/>
  <c r="F164" i="24"/>
  <c r="BB164" i="24" s="1"/>
  <c r="F246" i="24"/>
  <c r="F184" i="24"/>
  <c r="F187" i="24"/>
  <c r="E187" i="24" s="1"/>
  <c r="F194" i="24"/>
  <c r="F38" i="24"/>
  <c r="F105" i="24"/>
  <c r="F289" i="24"/>
  <c r="F163" i="24"/>
  <c r="F153" i="24"/>
  <c r="F81" i="24"/>
  <c r="F215" i="24"/>
  <c r="F94" i="24"/>
  <c r="F107" i="24"/>
  <c r="F256" i="24"/>
  <c r="F63" i="24"/>
  <c r="F124" i="24"/>
  <c r="F114" i="24"/>
  <c r="F171" i="24"/>
  <c r="F118" i="24"/>
  <c r="F205" i="24"/>
  <c r="D205" i="24" s="1"/>
  <c r="FB112" i="24"/>
  <c r="F115" i="24"/>
  <c r="F231" i="24"/>
  <c r="E231" i="24" s="1"/>
  <c r="F100" i="24"/>
  <c r="F214" i="24"/>
  <c r="K214" i="24" s="1"/>
  <c r="F71" i="24"/>
  <c r="F84" i="24"/>
  <c r="F87" i="24"/>
  <c r="F97" i="24"/>
  <c r="F188" i="24"/>
  <c r="F19" i="24"/>
  <c r="F181" i="24"/>
  <c r="F296" i="24"/>
  <c r="K296" i="24" s="1"/>
  <c r="F74" i="24"/>
  <c r="F176" i="24"/>
  <c r="GB176" i="24" s="1"/>
  <c r="F47" i="24"/>
  <c r="F156" i="24"/>
  <c r="GH6" i="22"/>
  <c r="GI6" i="22"/>
  <c r="K287" i="24"/>
  <c r="D112" i="24"/>
  <c r="K276" i="24"/>
  <c r="F286" i="24"/>
  <c r="E286" i="24" s="1"/>
  <c r="F269" i="24"/>
  <c r="F65" i="24"/>
  <c r="F141" i="24"/>
  <c r="F292" i="24"/>
  <c r="F113" i="24"/>
  <c r="F98" i="24"/>
  <c r="F177" i="24"/>
  <c r="F288" i="24"/>
  <c r="F34" i="24"/>
  <c r="F83" i="24"/>
  <c r="F61" i="24"/>
  <c r="F109" i="24"/>
  <c r="F53" i="24"/>
  <c r="F73" i="24"/>
  <c r="F58" i="24"/>
  <c r="F78" i="24"/>
  <c r="F152" i="24"/>
  <c r="F166" i="24"/>
  <c r="F15" i="24"/>
  <c r="F165" i="24"/>
  <c r="F228" i="24"/>
  <c r="E170" i="24"/>
  <c r="IB112" i="24"/>
  <c r="F247" i="24"/>
  <c r="F191" i="24"/>
  <c r="EB191" i="24" s="1"/>
  <c r="F137" i="24"/>
  <c r="F254" i="24"/>
  <c r="K254" i="24" s="1"/>
  <c r="F178" i="24"/>
  <c r="BB178" i="24" s="1"/>
  <c r="F220" i="24"/>
  <c r="D220" i="24" s="1"/>
  <c r="F201" i="24"/>
  <c r="F233" i="24"/>
  <c r="F103" i="24"/>
  <c r="D103" i="24" s="1"/>
  <c r="F211" i="24"/>
  <c r="D211" i="24" s="1"/>
  <c r="F122" i="24"/>
  <c r="F101" i="24"/>
  <c r="F278" i="24"/>
  <c r="D278" i="24" s="1"/>
  <c r="F221" i="24"/>
  <c r="D221" i="24" s="1"/>
  <c r="F86" i="24"/>
  <c r="F251" i="24"/>
  <c r="F79" i="24"/>
  <c r="E79" i="24" s="1"/>
  <c r="F76" i="24"/>
  <c r="F89" i="24"/>
  <c r="F21" i="24"/>
  <c r="F261" i="24"/>
  <c r="E261" i="24" s="1"/>
  <c r="F26" i="24"/>
  <c r="F290" i="24"/>
  <c r="F131" i="24"/>
  <c r="F299" i="24"/>
  <c r="F67" i="24"/>
  <c r="F274" i="24"/>
  <c r="F268" i="24"/>
  <c r="E268" i="24" s="1"/>
  <c r="F281" i="24"/>
  <c r="F197" i="24"/>
  <c r="F198" i="24"/>
  <c r="F275" i="24"/>
  <c r="F169" i="24"/>
  <c r="F40" i="24"/>
  <c r="F213" i="24"/>
  <c r="F155" i="24"/>
  <c r="F108" i="24"/>
  <c r="F280" i="24"/>
  <c r="F279" i="24"/>
  <c r="D279" i="24" s="1"/>
  <c r="F104" i="24"/>
  <c r="F260" i="24"/>
  <c r="F24" i="24"/>
  <c r="AC9" i="22"/>
  <c r="DA9" i="24"/>
  <c r="EB129" i="24"/>
  <c r="CB102" i="24"/>
  <c r="AB47" i="24"/>
  <c r="HB74" i="24"/>
  <c r="D129" i="24"/>
  <c r="HB129" i="24"/>
  <c r="EB102" i="24"/>
  <c r="DB102" i="24"/>
  <c r="DB47" i="24"/>
  <c r="FB47" i="24"/>
  <c r="IB188" i="24"/>
  <c r="E74" i="24"/>
  <c r="IB117" i="24"/>
  <c r="D214" i="24"/>
  <c r="BB181" i="24"/>
  <c r="FB115" i="24"/>
  <c r="CB71" i="24"/>
  <c r="GB170" i="24"/>
  <c r="EB100" i="24"/>
  <c r="GB87" i="24"/>
  <c r="AB87" i="24"/>
  <c r="FB19" i="24"/>
  <c r="E19" i="24"/>
  <c r="GB10" i="24"/>
  <c r="GB129" i="24"/>
  <c r="GB47" i="24"/>
  <c r="E188" i="24"/>
  <c r="GB117" i="24"/>
  <c r="E214" i="24"/>
  <c r="AB181" i="24"/>
  <c r="FA11" i="22"/>
  <c r="FC10" i="22"/>
  <c r="FJ10" i="22" s="1"/>
  <c r="AB129" i="24"/>
  <c r="IB129" i="24"/>
  <c r="IB102" i="24"/>
  <c r="HB102" i="24"/>
  <c r="K47" i="24"/>
  <c r="AB188" i="24"/>
  <c r="FB74" i="24"/>
  <c r="HB117" i="24"/>
  <c r="CB181" i="24"/>
  <c r="HB84" i="24"/>
  <c r="CB115" i="24"/>
  <c r="K71" i="24"/>
  <c r="IB71" i="24"/>
  <c r="EB170" i="24"/>
  <c r="DB100" i="24"/>
  <c r="D87" i="24"/>
  <c r="E87" i="24"/>
  <c r="CB19" i="24"/>
  <c r="EB10" i="24"/>
  <c r="FB10" i="24"/>
  <c r="F183" i="24"/>
  <c r="BB129" i="24"/>
  <c r="E102" i="24"/>
  <c r="CB176" i="24"/>
  <c r="CB47" i="24"/>
  <c r="CB188" i="24"/>
  <c r="AB74" i="24"/>
  <c r="CB74" i="24"/>
  <c r="D117" i="24"/>
  <c r="HB181" i="24"/>
  <c r="GB181" i="24"/>
  <c r="K84" i="24"/>
  <c r="DB115" i="24"/>
  <c r="HB35" i="24"/>
  <c r="D71" i="24"/>
  <c r="GB71" i="24"/>
  <c r="DB170" i="24"/>
  <c r="GB100" i="24"/>
  <c r="AB97" i="24"/>
  <c r="CB87" i="24"/>
  <c r="EB19" i="24"/>
  <c r="E10" i="24"/>
  <c r="DB10" i="24"/>
  <c r="AB10" i="24"/>
  <c r="E129" i="24"/>
  <c r="BB102" i="24"/>
  <c r="IB47" i="24"/>
  <c r="FB188" i="24"/>
  <c r="DB188" i="24"/>
  <c r="GB74" i="24"/>
  <c r="DB74" i="24"/>
  <c r="BB117" i="24"/>
  <c r="D231" i="24"/>
  <c r="D181" i="24"/>
  <c r="IB181" i="24"/>
  <c r="HB115" i="24"/>
  <c r="IB115" i="24"/>
  <c r="GB35" i="24"/>
  <c r="AB71" i="24"/>
  <c r="BB71" i="24"/>
  <c r="IB100" i="24"/>
  <c r="D296" i="24"/>
  <c r="DB87" i="24"/>
  <c r="K258" i="24"/>
  <c r="BB19" i="24"/>
  <c r="HB10" i="24"/>
  <c r="K10" i="24"/>
  <c r="CB129" i="24"/>
  <c r="GB102" i="24"/>
  <c r="EB176" i="24"/>
  <c r="E47" i="24"/>
  <c r="EB47" i="24"/>
  <c r="HB188" i="24"/>
  <c r="GB188" i="24"/>
  <c r="K74" i="24"/>
  <c r="IB74" i="24"/>
  <c r="K231" i="24"/>
  <c r="K181" i="24"/>
  <c r="FB181" i="24"/>
  <c r="EB115" i="24"/>
  <c r="D115" i="24"/>
  <c r="BB35" i="24"/>
  <c r="E71" i="24"/>
  <c r="E296" i="24"/>
  <c r="IB87" i="24"/>
  <c r="GB19" i="24"/>
  <c r="HB19" i="24"/>
  <c r="F180" i="24"/>
  <c r="DB129" i="24"/>
  <c r="FB102" i="24"/>
  <c r="AB102" i="24"/>
  <c r="D47" i="24"/>
  <c r="EB188" i="24"/>
  <c r="BB188" i="24"/>
  <c r="DB181" i="24"/>
  <c r="BB84" i="24"/>
  <c r="K115" i="24"/>
  <c r="AB115" i="24"/>
  <c r="D263" i="24"/>
  <c r="CB35" i="24"/>
  <c r="DB71" i="24"/>
  <c r="IB170" i="24"/>
  <c r="K87" i="24"/>
  <c r="DB19" i="24"/>
  <c r="K19" i="24"/>
  <c r="F144" i="24"/>
  <c r="EA9" i="24"/>
  <c r="BB115" i="24"/>
  <c r="E263" i="24"/>
  <c r="EB35" i="24"/>
  <c r="AB170" i="24"/>
  <c r="E100" i="24"/>
  <c r="BB87" i="24"/>
  <c r="IB19" i="24"/>
  <c r="BB10" i="24"/>
  <c r="D10" i="24"/>
  <c r="IA8" i="24"/>
  <c r="GA10" i="24"/>
  <c r="DA10" i="24"/>
  <c r="CA7" i="24"/>
  <c r="CA8" i="24" s="1"/>
  <c r="CD2" i="24"/>
  <c r="CF6" i="24" s="1"/>
  <c r="K292" i="24"/>
  <c r="D50" i="24"/>
  <c r="BA50" i="24" s="1"/>
  <c r="BC50" i="24" s="1"/>
  <c r="EE8" i="22"/>
  <c r="EF8" i="22" s="1"/>
  <c r="EI8" i="22" s="1"/>
  <c r="DB187" i="24"/>
  <c r="G7" i="24"/>
  <c r="IH8" i="22"/>
  <c r="EG8" i="22"/>
  <c r="CB49" i="24"/>
  <c r="E248" i="24"/>
  <c r="D22" i="24"/>
  <c r="E106" i="24"/>
  <c r="FB106" i="24"/>
  <c r="E57" i="24"/>
  <c r="K30" i="24"/>
  <c r="CB135" i="24"/>
  <c r="GB27" i="24"/>
  <c r="D298" i="24"/>
  <c r="H298" i="24" s="1"/>
  <c r="AB190" i="24"/>
  <c r="CB190" i="24"/>
  <c r="DB117" i="24"/>
  <c r="CB117" i="24"/>
  <c r="GB22" i="24"/>
  <c r="CB106" i="24"/>
  <c r="BB106" i="24"/>
  <c r="D219" i="24"/>
  <c r="E250" i="24"/>
  <c r="GB57" i="24"/>
  <c r="HB57" i="24"/>
  <c r="E167" i="24"/>
  <c r="HB192" i="24"/>
  <c r="K172" i="24"/>
  <c r="IB30" i="24"/>
  <c r="EB135" i="24"/>
  <c r="E135" i="24"/>
  <c r="CB27" i="24"/>
  <c r="K27" i="24"/>
  <c r="DB161" i="24"/>
  <c r="DB49" i="24"/>
  <c r="K49" i="24"/>
  <c r="K298" i="24"/>
  <c r="D243" i="24"/>
  <c r="H243" i="24" s="1"/>
  <c r="K216" i="24"/>
  <c r="AB111" i="24"/>
  <c r="CB112" i="24"/>
  <c r="FB70" i="24"/>
  <c r="GB70" i="24"/>
  <c r="AA7" i="24"/>
  <c r="AA8" i="24" s="1"/>
  <c r="FB190" i="24"/>
  <c r="DB57" i="24"/>
  <c r="IB172" i="24"/>
  <c r="FB135" i="24"/>
  <c r="HB49" i="24"/>
  <c r="E216" i="24"/>
  <c r="IB190" i="24"/>
  <c r="HB190" i="24"/>
  <c r="J10" i="24"/>
  <c r="L10" i="24" s="1"/>
  <c r="E117" i="24"/>
  <c r="K22" i="24"/>
  <c r="EB22" i="24"/>
  <c r="AB106" i="24"/>
  <c r="K250" i="24"/>
  <c r="BB57" i="24"/>
  <c r="IB57" i="24"/>
  <c r="EB167" i="24"/>
  <c r="E192" i="24"/>
  <c r="BB30" i="24"/>
  <c r="GB135" i="24"/>
  <c r="K135" i="24"/>
  <c r="D27" i="24"/>
  <c r="DA27" i="24" s="1"/>
  <c r="DC27" i="24" s="1"/>
  <c r="EB27" i="24"/>
  <c r="EB161" i="24"/>
  <c r="AB49" i="24"/>
  <c r="E243" i="24"/>
  <c r="EB111" i="24"/>
  <c r="IB133" i="24"/>
  <c r="HB112" i="24"/>
  <c r="BB70" i="24"/>
  <c r="K70" i="24"/>
  <c r="HB178" i="24"/>
  <c r="DB121" i="24"/>
  <c r="DE8" i="22"/>
  <c r="DF8" i="22" s="1"/>
  <c r="DH8" i="22" s="1"/>
  <c r="GB190" i="24"/>
  <c r="E190" i="24"/>
  <c r="CB22" i="24"/>
  <c r="BB22" i="24"/>
  <c r="D106" i="24"/>
  <c r="AA106" i="24" s="1"/>
  <c r="AC106" i="24" s="1"/>
  <c r="E206" i="24"/>
  <c r="FB57" i="24"/>
  <c r="CB167" i="24"/>
  <c r="AB167" i="24"/>
  <c r="AB192" i="24"/>
  <c r="CB30" i="24"/>
  <c r="BB135" i="24"/>
  <c r="IB27" i="24"/>
  <c r="DB27" i="24"/>
  <c r="GB161" i="24"/>
  <c r="E49" i="24"/>
  <c r="E236" i="24"/>
  <c r="BB111" i="24"/>
  <c r="FB111" i="24"/>
  <c r="BB133" i="24"/>
  <c r="D204" i="24"/>
  <c r="H204" i="24" s="1"/>
  <c r="K285" i="24"/>
  <c r="DB112" i="24"/>
  <c r="DB70" i="24"/>
  <c r="EB117" i="24"/>
  <c r="IB22" i="24"/>
  <c r="FB22" i="24"/>
  <c r="IB106" i="24"/>
  <c r="D57" i="24"/>
  <c r="D167" i="24"/>
  <c r="IB167" i="24"/>
  <c r="EB192" i="24"/>
  <c r="EB30" i="24"/>
  <c r="AB135" i="24"/>
  <c r="FB27" i="24"/>
  <c r="BB27" i="24"/>
  <c r="IB161" i="24"/>
  <c r="K161" i="24"/>
  <c r="E287" i="24"/>
  <c r="FB49" i="24"/>
  <c r="D236" i="24"/>
  <c r="H236" i="24" s="1"/>
  <c r="CB111" i="24"/>
  <c r="HB111" i="24"/>
  <c r="E249" i="24"/>
  <c r="FB133" i="24"/>
  <c r="E204" i="24"/>
  <c r="K112" i="24"/>
  <c r="GB112" i="24"/>
  <c r="AB70" i="24"/>
  <c r="AB93" i="24"/>
  <c r="DG8" i="22"/>
  <c r="BA10" i="24"/>
  <c r="DB22" i="24"/>
  <c r="EB57" i="24"/>
  <c r="GB167" i="24"/>
  <c r="HB167" i="24"/>
  <c r="IB192" i="24"/>
  <c r="GB30" i="24"/>
  <c r="HB135" i="24"/>
  <c r="AB27" i="24"/>
  <c r="E161" i="24"/>
  <c r="BB161" i="24"/>
  <c r="D49" i="24"/>
  <c r="GB111" i="24"/>
  <c r="K111" i="24"/>
  <c r="K249" i="24"/>
  <c r="EB133" i="24"/>
  <c r="AB112" i="24"/>
  <c r="BB112" i="24"/>
  <c r="CB70" i="24"/>
  <c r="DB93" i="24"/>
  <c r="DB190" i="24"/>
  <c r="K190" i="24"/>
  <c r="E300" i="24"/>
  <c r="D190" i="24"/>
  <c r="E22" i="24"/>
  <c r="GB106" i="24"/>
  <c r="D267" i="24"/>
  <c r="D300" i="24"/>
  <c r="FB117" i="24"/>
  <c r="DB106" i="24"/>
  <c r="DB167" i="24"/>
  <c r="E30" i="24"/>
  <c r="HB161" i="24"/>
  <c r="BB49" i="24"/>
  <c r="IB111" i="24"/>
  <c r="DB133" i="24"/>
  <c r="E112" i="24"/>
  <c r="D93" i="24"/>
  <c r="AA10" i="22"/>
  <c r="GB62" i="24"/>
  <c r="AB48" i="24"/>
  <c r="FB33" i="24"/>
  <c r="EB163" i="24"/>
  <c r="D163" i="24"/>
  <c r="DA163" i="24" s="1"/>
  <c r="DC163" i="24" s="1"/>
  <c r="GB94" i="24"/>
  <c r="AB187" i="24"/>
  <c r="AB107" i="24"/>
  <c r="K253" i="24"/>
  <c r="AB193" i="24"/>
  <c r="K266" i="24"/>
  <c r="AB43" i="24"/>
  <c r="FB184" i="24"/>
  <c r="DB184" i="24"/>
  <c r="CB23" i="24"/>
  <c r="DB105" i="24"/>
  <c r="D75" i="24"/>
  <c r="CA75" i="24" s="1"/>
  <c r="CC75" i="24" s="1"/>
  <c r="AB33" i="24"/>
  <c r="E81" i="24"/>
  <c r="K206" i="24"/>
  <c r="DB192" i="24"/>
  <c r="E63" i="24"/>
  <c r="FB172" i="24"/>
  <c r="GB172" i="24"/>
  <c r="HB163" i="24"/>
  <c r="AB94" i="24"/>
  <c r="IB94" i="24"/>
  <c r="FB30" i="24"/>
  <c r="DB28" i="24"/>
  <c r="K240" i="24"/>
  <c r="HB153" i="24"/>
  <c r="AB133" i="24"/>
  <c r="K133" i="24"/>
  <c r="E285" i="24"/>
  <c r="EB193" i="24"/>
  <c r="D253" i="24"/>
  <c r="J253" i="24" s="1"/>
  <c r="L253" i="24" s="1"/>
  <c r="FB193" i="24"/>
  <c r="D266" i="24"/>
  <c r="D43" i="24"/>
  <c r="EA43" i="24" s="1"/>
  <c r="EC43" i="24" s="1"/>
  <c r="GB184" i="24"/>
  <c r="CB184" i="24"/>
  <c r="BB105" i="24"/>
  <c r="IB105" i="24"/>
  <c r="FB75" i="24"/>
  <c r="GB33" i="24"/>
  <c r="K81" i="24"/>
  <c r="FB192" i="24"/>
  <c r="CB192" i="24"/>
  <c r="FB63" i="24"/>
  <c r="CB63" i="24"/>
  <c r="CB77" i="24"/>
  <c r="AB172" i="24"/>
  <c r="EB172" i="24"/>
  <c r="DB163" i="24"/>
  <c r="D94" i="24"/>
  <c r="BA94" i="24" s="1"/>
  <c r="BC94" i="24" s="1"/>
  <c r="BB94" i="24"/>
  <c r="HB30" i="24"/>
  <c r="D240" i="24"/>
  <c r="FB153" i="24"/>
  <c r="D133" i="24"/>
  <c r="FA133" i="24" s="1"/>
  <c r="FC133" i="24" s="1"/>
  <c r="CB133" i="24"/>
  <c r="DD9" i="22"/>
  <c r="DB193" i="24"/>
  <c r="BB69" i="24"/>
  <c r="AB184" i="24"/>
  <c r="D105" i="24"/>
  <c r="J105" i="24" s="1"/>
  <c r="L105" i="24" s="1"/>
  <c r="EB105" i="24"/>
  <c r="BB32" i="24"/>
  <c r="D33" i="24"/>
  <c r="BB148" i="24"/>
  <c r="CB81" i="24"/>
  <c r="D192" i="24"/>
  <c r="K192" i="24"/>
  <c r="BB63" i="24"/>
  <c r="IB63" i="24"/>
  <c r="DB172" i="24"/>
  <c r="E172" i="24"/>
  <c r="BB163" i="24"/>
  <c r="EB94" i="24"/>
  <c r="E94" i="24"/>
  <c r="AB30" i="24"/>
  <c r="E205" i="24"/>
  <c r="CB153" i="24"/>
  <c r="GB133" i="24"/>
  <c r="FB191" i="24"/>
  <c r="K208" i="24"/>
  <c r="K184" i="24"/>
  <c r="HB33" i="24"/>
  <c r="BB81" i="24"/>
  <c r="IB81" i="24"/>
  <c r="DB63" i="24"/>
  <c r="GB63" i="24"/>
  <c r="D172" i="24"/>
  <c r="BB172" i="24"/>
  <c r="FB163" i="24"/>
  <c r="FB94" i="24"/>
  <c r="CB94" i="24"/>
  <c r="K205" i="24"/>
  <c r="IB168" i="24"/>
  <c r="K222" i="24"/>
  <c r="AB153" i="24"/>
  <c r="HB133" i="24"/>
  <c r="HG7" i="22"/>
  <c r="EB69" i="24"/>
  <c r="EB62" i="24"/>
  <c r="FB62" i="24"/>
  <c r="K105" i="24"/>
  <c r="FB81" i="24"/>
  <c r="BB192" i="24"/>
  <c r="D63" i="24"/>
  <c r="GB163" i="24"/>
  <c r="D30" i="24"/>
  <c r="FA30" i="24" s="1"/>
  <c r="FC30" i="24" s="1"/>
  <c r="D261" i="24"/>
  <c r="J261" i="24" s="1"/>
  <c r="L261" i="24" s="1"/>
  <c r="GB110" i="24"/>
  <c r="EB153" i="24"/>
  <c r="BB149" i="24"/>
  <c r="D23" i="24"/>
  <c r="IB23" i="24"/>
  <c r="HB75" i="24"/>
  <c r="EB75" i="24"/>
  <c r="AB32" i="24"/>
  <c r="AB164" i="24"/>
  <c r="EB148" i="24"/>
  <c r="IB77" i="24"/>
  <c r="E77" i="24"/>
  <c r="EB50" i="24"/>
  <c r="GB28" i="24"/>
  <c r="GB168" i="24"/>
  <c r="IB110" i="24"/>
  <c r="K48" i="24"/>
  <c r="CB48" i="24"/>
  <c r="D222" i="24"/>
  <c r="H222" i="24" s="1"/>
  <c r="K149" i="24"/>
  <c r="GB182" i="24"/>
  <c r="DB41" i="24"/>
  <c r="CH7" i="22"/>
  <c r="CI7" i="22"/>
  <c r="HJ7" i="22"/>
  <c r="DA10" i="22"/>
  <c r="GB193" i="24"/>
  <c r="BB62" i="24"/>
  <c r="K43" i="24"/>
  <c r="BB23" i="24"/>
  <c r="AB75" i="24"/>
  <c r="CB75" i="24"/>
  <c r="E164" i="24"/>
  <c r="IB148" i="24"/>
  <c r="BB77" i="24"/>
  <c r="BB50" i="24"/>
  <c r="K28" i="24"/>
  <c r="IB28" i="24"/>
  <c r="EB168" i="24"/>
  <c r="CB110" i="24"/>
  <c r="HB48" i="24"/>
  <c r="DB149" i="24"/>
  <c r="D41" i="24"/>
  <c r="BA41" i="24" s="1"/>
  <c r="BC41" i="24" s="1"/>
  <c r="BB41" i="24"/>
  <c r="HI6" i="22"/>
  <c r="HH6" i="22"/>
  <c r="ED9" i="22"/>
  <c r="EC9" i="22"/>
  <c r="EE9" i="22" s="1"/>
  <c r="EF9" i="22" s="1"/>
  <c r="J10" i="22"/>
  <c r="E255" i="24"/>
  <c r="E193" i="24"/>
  <c r="DB69" i="24"/>
  <c r="GB69" i="24"/>
  <c r="D62" i="24"/>
  <c r="GB43" i="24"/>
  <c r="E43" i="24"/>
  <c r="HB23" i="24"/>
  <c r="BB75" i="24"/>
  <c r="DB75" i="24"/>
  <c r="EB164" i="24"/>
  <c r="D148" i="24"/>
  <c r="HB148" i="24"/>
  <c r="HB77" i="24"/>
  <c r="IB50" i="24"/>
  <c r="BB28" i="24"/>
  <c r="CB28" i="24"/>
  <c r="AB168" i="24"/>
  <c r="BB110" i="24"/>
  <c r="GB48" i="24"/>
  <c r="FB187" i="24"/>
  <c r="IB149" i="24"/>
  <c r="GB149" i="24"/>
  <c r="GB41" i="24"/>
  <c r="E41" i="24"/>
  <c r="B17" i="22"/>
  <c r="B18" i="22" s="1"/>
  <c r="B19" i="22" s="1"/>
  <c r="AB69" i="24"/>
  <c r="CB69" i="24"/>
  <c r="IB62" i="24"/>
  <c r="IB43" i="24"/>
  <c r="EB43" i="24"/>
  <c r="E23" i="24"/>
  <c r="GB75" i="24"/>
  <c r="DB32" i="24"/>
  <c r="FB164" i="24"/>
  <c r="K148" i="24"/>
  <c r="CB148" i="24"/>
  <c r="GB77" i="24"/>
  <c r="CB50" i="24"/>
  <c r="K50" i="24"/>
  <c r="E28" i="24"/>
  <c r="HB28" i="24"/>
  <c r="FB168" i="24"/>
  <c r="IB48" i="24"/>
  <c r="GB187" i="24"/>
  <c r="E149" i="24"/>
  <c r="FB149" i="24"/>
  <c r="K41" i="24"/>
  <c r="FB41" i="24"/>
  <c r="E121" i="24"/>
  <c r="EA10" i="22"/>
  <c r="EA11" i="22" s="1"/>
  <c r="CA10" i="22"/>
  <c r="CA11" i="22" s="1"/>
  <c r="CD9" i="22"/>
  <c r="CC9" i="22"/>
  <c r="IE10" i="22"/>
  <c r="IF10" i="22" s="1"/>
  <c r="HB193" i="24"/>
  <c r="IB69" i="24"/>
  <c r="K255" i="24"/>
  <c r="IB193" i="24"/>
  <c r="FB69" i="24"/>
  <c r="K69" i="24"/>
  <c r="CB62" i="24"/>
  <c r="BB43" i="24"/>
  <c r="CB43" i="24"/>
  <c r="GB23" i="24"/>
  <c r="AB23" i="24"/>
  <c r="K75" i="24"/>
  <c r="FB32" i="24"/>
  <c r="K164" i="24"/>
  <c r="D238" i="24"/>
  <c r="H238" i="24" s="1"/>
  <c r="E148" i="24"/>
  <c r="GB148" i="24"/>
  <c r="AB77" i="24"/>
  <c r="DB77" i="24"/>
  <c r="DB50" i="24"/>
  <c r="FB50" i="24"/>
  <c r="EB28" i="24"/>
  <c r="FB28" i="24"/>
  <c r="K168" i="24"/>
  <c r="E48" i="24"/>
  <c r="BB48" i="24"/>
  <c r="HB149" i="24"/>
  <c r="CB149" i="24"/>
  <c r="CB41" i="24"/>
  <c r="EB41" i="24"/>
  <c r="E242" i="24"/>
  <c r="EI7" i="22"/>
  <c r="EH7" i="22"/>
  <c r="D193" i="24"/>
  <c r="CB193" i="24"/>
  <c r="E69" i="24"/>
  <c r="HB69" i="24"/>
  <c r="DB62" i="24"/>
  <c r="AB62" i="24"/>
  <c r="FB43" i="24"/>
  <c r="HB43" i="24"/>
  <c r="K23" i="24"/>
  <c r="DB23" i="24"/>
  <c r="E75" i="24"/>
  <c r="CB32" i="24"/>
  <c r="IB164" i="24"/>
  <c r="K238" i="24"/>
  <c r="AB148" i="24"/>
  <c r="FB148" i="24"/>
  <c r="K77" i="24"/>
  <c r="FB77" i="24"/>
  <c r="GB50" i="24"/>
  <c r="E50" i="24"/>
  <c r="AB28" i="24"/>
  <c r="FB110" i="24"/>
  <c r="D48" i="24"/>
  <c r="DB48" i="24"/>
  <c r="D149" i="24"/>
  <c r="AB149" i="24"/>
  <c r="CB182" i="24"/>
  <c r="HB41" i="24"/>
  <c r="K242" i="24"/>
  <c r="CG8" i="22"/>
  <c r="CE8" i="22"/>
  <c r="CF8" i="22" s="1"/>
  <c r="G13" i="22"/>
  <c r="HA9" i="22"/>
  <c r="HA10" i="22" s="1"/>
  <c r="HC8" i="22"/>
  <c r="HD8" i="22"/>
  <c r="BB193" i="24"/>
  <c r="E62" i="24"/>
  <c r="FB23" i="24"/>
  <c r="EB32" i="24"/>
  <c r="CB164" i="24"/>
  <c r="D77" i="24"/>
  <c r="CA77" i="24" s="1"/>
  <c r="CC77" i="24" s="1"/>
  <c r="AB50" i="24"/>
  <c r="D110" i="24"/>
  <c r="FB48" i="24"/>
  <c r="K187" i="24"/>
  <c r="DB182" i="24"/>
  <c r="H14" i="22"/>
  <c r="G14" i="22"/>
  <c r="DI6" i="22"/>
  <c r="DH6" i="22"/>
  <c r="HI7" i="22"/>
  <c r="HH7" i="22"/>
  <c r="GB26" i="24"/>
  <c r="D86" i="24"/>
  <c r="H86" i="24" s="1"/>
  <c r="DB40" i="24"/>
  <c r="E220" i="24"/>
  <c r="EB24" i="24"/>
  <c r="FB24" i="24"/>
  <c r="BB79" i="24"/>
  <c r="BB131" i="24"/>
  <c r="K26" i="24"/>
  <c r="IB26" i="24"/>
  <c r="K281" i="24"/>
  <c r="GB86" i="24"/>
  <c r="E201" i="24"/>
  <c r="DB201" i="24"/>
  <c r="K101" i="24"/>
  <c r="E211" i="24"/>
  <c r="E197" i="24"/>
  <c r="IB197" i="24"/>
  <c r="E278" i="24"/>
  <c r="CB67" i="24"/>
  <c r="BB155" i="24"/>
  <c r="BB198" i="24"/>
  <c r="HB198" i="24"/>
  <c r="K221" i="24"/>
  <c r="BB76" i="24"/>
  <c r="GB21" i="24"/>
  <c r="E104" i="24"/>
  <c r="K290" i="24"/>
  <c r="FB178" i="24"/>
  <c r="E251" i="24"/>
  <c r="GB108" i="24"/>
  <c r="AB76" i="24"/>
  <c r="E254" i="24"/>
  <c r="D178" i="24"/>
  <c r="HA178" i="24" s="1"/>
  <c r="HC178" i="24" s="1"/>
  <c r="GB40" i="24"/>
  <c r="K40" i="24"/>
  <c r="K220" i="24"/>
  <c r="D24" i="24"/>
  <c r="EA24" i="24" s="1"/>
  <c r="EC24" i="24" s="1"/>
  <c r="HB24" i="24"/>
  <c r="IB131" i="24"/>
  <c r="BB26" i="24"/>
  <c r="AB26" i="24"/>
  <c r="EB86" i="24"/>
  <c r="E86" i="24"/>
  <c r="BB201" i="24"/>
  <c r="D268" i="24"/>
  <c r="EB101" i="24"/>
  <c r="K211" i="24"/>
  <c r="HB197" i="24"/>
  <c r="CB197" i="24"/>
  <c r="K278" i="24"/>
  <c r="DB67" i="24"/>
  <c r="D155" i="24"/>
  <c r="K279" i="24"/>
  <c r="E198" i="24"/>
  <c r="GB198" i="24"/>
  <c r="E221" i="24"/>
  <c r="K76" i="24"/>
  <c r="EB21" i="24"/>
  <c r="EB104" i="24"/>
  <c r="HB104" i="24"/>
  <c r="IB178" i="24"/>
  <c r="E108" i="24"/>
  <c r="K108" i="24"/>
  <c r="HB137" i="24"/>
  <c r="BB40" i="24"/>
  <c r="D40" i="24"/>
  <c r="CB24" i="24"/>
  <c r="E24" i="24"/>
  <c r="HB131" i="24"/>
  <c r="CB26" i="24"/>
  <c r="E26" i="24"/>
  <c r="IB86" i="24"/>
  <c r="CB86" i="24"/>
  <c r="EB201" i="24"/>
  <c r="K268" i="24"/>
  <c r="D101" i="24"/>
  <c r="GB101" i="24"/>
  <c r="D197" i="24"/>
  <c r="FB197" i="24"/>
  <c r="AB67" i="24"/>
  <c r="FB155" i="24"/>
  <c r="IB155" i="24"/>
  <c r="E279" i="24"/>
  <c r="AB198" i="24"/>
  <c r="DB198" i="24"/>
  <c r="GB76" i="24"/>
  <c r="E76" i="24"/>
  <c r="K21" i="24"/>
  <c r="D21" i="24"/>
  <c r="IB104" i="24"/>
  <c r="FB104" i="24"/>
  <c r="AB108" i="24"/>
  <c r="BB108" i="24"/>
  <c r="D26" i="24"/>
  <c r="IB201" i="24"/>
  <c r="E21" i="24"/>
  <c r="D201" i="24"/>
  <c r="AB101" i="24"/>
  <c r="BB101" i="24"/>
  <c r="AB103" i="24"/>
  <c r="GB197" i="24"/>
  <c r="E67" i="24"/>
  <c r="CB155" i="24"/>
  <c r="DB155" i="24"/>
  <c r="EB198" i="24"/>
  <c r="FB198" i="24"/>
  <c r="FB76" i="24"/>
  <c r="D76" i="24"/>
  <c r="IB21" i="24"/>
  <c r="CB21" i="24"/>
  <c r="CB104" i="24"/>
  <c r="K104" i="24"/>
  <c r="DB108" i="24"/>
  <c r="IB108" i="24"/>
  <c r="CB201" i="24"/>
  <c r="E40" i="24"/>
  <c r="E131" i="24"/>
  <c r="HB40" i="24"/>
  <c r="AB40" i="24"/>
  <c r="AB24" i="24"/>
  <c r="DB79" i="24"/>
  <c r="EB131" i="24"/>
  <c r="AB131" i="24"/>
  <c r="FB26" i="24"/>
  <c r="D212" i="24"/>
  <c r="K233" i="24"/>
  <c r="FB86" i="24"/>
  <c r="BB86" i="24"/>
  <c r="AB201" i="24"/>
  <c r="E101" i="24"/>
  <c r="HB101" i="24"/>
  <c r="DB103" i="24"/>
  <c r="EB197" i="24"/>
  <c r="BB67" i="24"/>
  <c r="K67" i="24"/>
  <c r="K155" i="24"/>
  <c r="E155" i="24"/>
  <c r="CB198" i="24"/>
  <c r="EB76" i="24"/>
  <c r="IB76" i="24"/>
  <c r="DB21" i="24"/>
  <c r="FB21" i="24"/>
  <c r="BB104" i="24"/>
  <c r="DB104" i="24"/>
  <c r="CB108" i="24"/>
  <c r="FB108" i="24"/>
  <c r="D254" i="24"/>
  <c r="CB101" i="24"/>
  <c r="K261" i="24"/>
  <c r="CB40" i="24"/>
  <c r="K131" i="24"/>
  <c r="EB26" i="24"/>
  <c r="K212" i="24"/>
  <c r="K86" i="24"/>
  <c r="AB86" i="24"/>
  <c r="FB131" i="24"/>
  <c r="K201" i="24"/>
  <c r="IB101" i="24"/>
  <c r="E122" i="24"/>
  <c r="GB67" i="24"/>
  <c r="AB155" i="24"/>
  <c r="DB76" i="24"/>
  <c r="AB21" i="24"/>
  <c r="E191" i="24"/>
  <c r="EB178" i="24"/>
  <c r="IB191" i="24"/>
  <c r="BB191" i="24"/>
  <c r="CB93" i="24"/>
  <c r="HB191" i="24"/>
  <c r="GB93" i="24"/>
  <c r="AB178" i="24"/>
  <c r="E178" i="24"/>
  <c r="AB191" i="24"/>
  <c r="HB93" i="24"/>
  <c r="K178" i="24"/>
  <c r="D191" i="24"/>
  <c r="DA191" i="24" s="1"/>
  <c r="DC191" i="24" s="1"/>
  <c r="DB191" i="24"/>
  <c r="BB93" i="24"/>
  <c r="E208" i="24"/>
  <c r="CB191" i="24"/>
  <c r="EB93" i="24"/>
  <c r="K93" i="24"/>
  <c r="CB178" i="24"/>
  <c r="GB191" i="24"/>
  <c r="FB93" i="24"/>
  <c r="GB178" i="24"/>
  <c r="DB178" i="24"/>
  <c r="EB121" i="24"/>
  <c r="K191" i="24"/>
  <c r="IB93" i="24"/>
  <c r="GB32" i="24"/>
  <c r="D164" i="24"/>
  <c r="EA164" i="24" s="1"/>
  <c r="EC164" i="24" s="1"/>
  <c r="GB164" i="24"/>
  <c r="E33" i="24"/>
  <c r="EB33" i="24"/>
  <c r="DB35" i="24"/>
  <c r="CB170" i="24"/>
  <c r="K170" i="24"/>
  <c r="CB168" i="24"/>
  <c r="DB110" i="24"/>
  <c r="HB110" i="24"/>
  <c r="AB100" i="24"/>
  <c r="D187" i="24"/>
  <c r="HB187" i="24"/>
  <c r="K153" i="24"/>
  <c r="GB121" i="24"/>
  <c r="IB32" i="24"/>
  <c r="HB164" i="24"/>
  <c r="DB164" i="24"/>
  <c r="IB33" i="24"/>
  <c r="D35" i="24"/>
  <c r="D170" i="24"/>
  <c r="BA170" i="24" s="1"/>
  <c r="BC170" i="24" s="1"/>
  <c r="E168" i="24"/>
  <c r="D168" i="24"/>
  <c r="EB110" i="24"/>
  <c r="CB100" i="24"/>
  <c r="IB187" i="24"/>
  <c r="IB153" i="24"/>
  <c r="E153" i="24"/>
  <c r="D182" i="24"/>
  <c r="EA182" i="24" s="1"/>
  <c r="EC182" i="24" s="1"/>
  <c r="EB87" i="24"/>
  <c r="E258" i="24"/>
  <c r="K32" i="24"/>
  <c r="HB32" i="24"/>
  <c r="K33" i="24"/>
  <c r="AB35" i="24"/>
  <c r="FB35" i="24"/>
  <c r="FB170" i="24"/>
  <c r="DB168" i="24"/>
  <c r="HB168" i="24"/>
  <c r="AB110" i="24"/>
  <c r="D100" i="24"/>
  <c r="HB100" i="24"/>
  <c r="CB187" i="24"/>
  <c r="BB153" i="24"/>
  <c r="GB153" i="24"/>
  <c r="K182" i="24"/>
  <c r="E32" i="24"/>
  <c r="DB33" i="24"/>
  <c r="IB35" i="24"/>
  <c r="BB170" i="24"/>
  <c r="K110" i="24"/>
  <c r="FB100" i="24"/>
  <c r="BB187" i="24"/>
  <c r="K286" i="24"/>
  <c r="FB182" i="24"/>
  <c r="D121" i="24"/>
  <c r="E182" i="24"/>
  <c r="FB121" i="24"/>
  <c r="HB182" i="24"/>
  <c r="BB182" i="24"/>
  <c r="CB121" i="24"/>
  <c r="HB121" i="24"/>
  <c r="D286" i="24"/>
  <c r="AB182" i="24"/>
  <c r="IB182" i="24"/>
  <c r="K121" i="24"/>
  <c r="IB121" i="24"/>
  <c r="AB121" i="24"/>
  <c r="FB142" i="24"/>
  <c r="EB142" i="24"/>
  <c r="HB142" i="24"/>
  <c r="CB142" i="24"/>
  <c r="D142" i="24"/>
  <c r="AB142" i="24"/>
  <c r="IB142" i="24"/>
  <c r="GB142" i="24"/>
  <c r="BB142" i="24"/>
  <c r="E142" i="24"/>
  <c r="K142" i="24"/>
  <c r="DB142" i="24"/>
  <c r="D273" i="24"/>
  <c r="K273" i="24"/>
  <c r="E273" i="24"/>
  <c r="AB160" i="24"/>
  <c r="FB160" i="24"/>
  <c r="CB160" i="24"/>
  <c r="K160" i="24"/>
  <c r="EB160" i="24"/>
  <c r="E160" i="24"/>
  <c r="D160" i="24"/>
  <c r="GB160" i="24"/>
  <c r="IB160" i="24"/>
  <c r="DB160" i="24"/>
  <c r="BB160" i="24"/>
  <c r="HB160" i="24"/>
  <c r="CA103" i="24"/>
  <c r="CC103" i="24" s="1"/>
  <c r="BA49" i="24"/>
  <c r="BC49" i="24" s="1"/>
  <c r="DA49" i="24"/>
  <c r="DC49" i="24" s="1"/>
  <c r="H49" i="24"/>
  <c r="AA49" i="24"/>
  <c r="AC49" i="24" s="1"/>
  <c r="EA49" i="24"/>
  <c r="EC49" i="24" s="1"/>
  <c r="FA49" i="24"/>
  <c r="FC49" i="24" s="1"/>
  <c r="HA49" i="24"/>
  <c r="HC49" i="24" s="1"/>
  <c r="J49" i="24"/>
  <c r="L49" i="24" s="1"/>
  <c r="CA49" i="24"/>
  <c r="CC49" i="24" s="1"/>
  <c r="GA49" i="24"/>
  <c r="GC49" i="24" s="1"/>
  <c r="IA49" i="24"/>
  <c r="IC49" i="24" s="1"/>
  <c r="EA187" i="24"/>
  <c r="EC187" i="24" s="1"/>
  <c r="GA187" i="24"/>
  <c r="GC187" i="24" s="1"/>
  <c r="K51" i="24"/>
  <c r="IB51" i="24"/>
  <c r="FB51" i="24"/>
  <c r="CB51" i="24"/>
  <c r="EB51" i="24"/>
  <c r="HB51" i="24"/>
  <c r="DB51" i="24"/>
  <c r="GB51" i="24"/>
  <c r="BB51" i="24"/>
  <c r="AB51" i="24"/>
  <c r="D51" i="24"/>
  <c r="E51" i="24"/>
  <c r="H285" i="24"/>
  <c r="J285" i="24"/>
  <c r="L285" i="24" s="1"/>
  <c r="FA129" i="24"/>
  <c r="FC129" i="24" s="1"/>
  <c r="AA129" i="24"/>
  <c r="AC129" i="24" s="1"/>
  <c r="J129" i="24"/>
  <c r="L129" i="24" s="1"/>
  <c r="IA129" i="24"/>
  <c r="IC129" i="24" s="1"/>
  <c r="CA129" i="24"/>
  <c r="CC129" i="24" s="1"/>
  <c r="HA129" i="24"/>
  <c r="HC129" i="24" s="1"/>
  <c r="DA129" i="24"/>
  <c r="DC129" i="24" s="1"/>
  <c r="H129" i="24"/>
  <c r="BA129" i="24"/>
  <c r="BC129" i="24" s="1"/>
  <c r="EA129" i="24"/>
  <c r="EC129" i="24" s="1"/>
  <c r="GA129" i="24"/>
  <c r="GC129" i="24" s="1"/>
  <c r="H248" i="24"/>
  <c r="J248" i="24"/>
  <c r="L248" i="24" s="1"/>
  <c r="GA201" i="24"/>
  <c r="GC201" i="24" s="1"/>
  <c r="EA201" i="24"/>
  <c r="EC201" i="24" s="1"/>
  <c r="J214" i="24"/>
  <c r="L214" i="24" s="1"/>
  <c r="H214" i="24"/>
  <c r="DB162" i="24"/>
  <c r="GB162" i="24"/>
  <c r="HB162" i="24"/>
  <c r="AB162" i="24"/>
  <c r="K162" i="24"/>
  <c r="EB162" i="24"/>
  <c r="D162" i="24"/>
  <c r="FB162" i="24"/>
  <c r="IB162" i="24"/>
  <c r="BB162" i="24"/>
  <c r="E162" i="24"/>
  <c r="CB162" i="24"/>
  <c r="AB132" i="24"/>
  <c r="IB132" i="24"/>
  <c r="D132" i="24"/>
  <c r="EB132" i="24"/>
  <c r="HB132" i="24"/>
  <c r="CB132" i="24"/>
  <c r="K132" i="24"/>
  <c r="FB132" i="24"/>
  <c r="DB132" i="24"/>
  <c r="E132" i="24"/>
  <c r="BB132" i="24"/>
  <c r="GB132" i="24"/>
  <c r="D16" i="24"/>
  <c r="HB16" i="24"/>
  <c r="FB16" i="24"/>
  <c r="K16" i="24"/>
  <c r="E16" i="24"/>
  <c r="DB16" i="24"/>
  <c r="CB16" i="24"/>
  <c r="IB16" i="24"/>
  <c r="GB16" i="24"/>
  <c r="AB16" i="24"/>
  <c r="EB16" i="24"/>
  <c r="BB16" i="24"/>
  <c r="D91" i="24"/>
  <c r="AB91" i="24"/>
  <c r="HB91" i="24"/>
  <c r="FB91" i="24"/>
  <c r="K91" i="24"/>
  <c r="E91" i="24"/>
  <c r="GB91" i="24"/>
  <c r="CB91" i="24"/>
  <c r="BB91" i="24"/>
  <c r="IB91" i="24"/>
  <c r="DB91" i="24"/>
  <c r="EB91" i="24"/>
  <c r="GB72" i="24"/>
  <c r="E72" i="24"/>
  <c r="AB72" i="24"/>
  <c r="D72" i="24"/>
  <c r="IB72" i="24"/>
  <c r="BB72" i="24"/>
  <c r="K72" i="24"/>
  <c r="HB72" i="24"/>
  <c r="DB72" i="24"/>
  <c r="FB72" i="24"/>
  <c r="CB72" i="24"/>
  <c r="EB72" i="24"/>
  <c r="GB186" i="24"/>
  <c r="D186" i="24"/>
  <c r="CB186" i="24"/>
  <c r="E186" i="24"/>
  <c r="HB186" i="24"/>
  <c r="AB186" i="24"/>
  <c r="EB186" i="24"/>
  <c r="DB186" i="24"/>
  <c r="IB186" i="24"/>
  <c r="FB186" i="24"/>
  <c r="K186" i="24"/>
  <c r="BB186" i="24"/>
  <c r="E210" i="24"/>
  <c r="K210" i="24"/>
  <c r="D210" i="24"/>
  <c r="E244" i="24"/>
  <c r="D244" i="24"/>
  <c r="K244" i="24"/>
  <c r="IB88" i="24"/>
  <c r="DB88" i="24"/>
  <c r="HB88" i="24"/>
  <c r="AB88" i="24"/>
  <c r="BB88" i="24"/>
  <c r="E88" i="24"/>
  <c r="GB88" i="24"/>
  <c r="CB88" i="24"/>
  <c r="D88" i="24"/>
  <c r="FB88" i="24"/>
  <c r="EB88" i="24"/>
  <c r="K88" i="24"/>
  <c r="D283" i="24"/>
  <c r="E283" i="24"/>
  <c r="K283" i="24"/>
  <c r="AB185" i="24"/>
  <c r="DB185" i="24"/>
  <c r="D185" i="24"/>
  <c r="HB185" i="24"/>
  <c r="EB185" i="24"/>
  <c r="BB185" i="24"/>
  <c r="K185" i="24"/>
  <c r="GB185" i="24"/>
  <c r="CB185" i="24"/>
  <c r="E185" i="24"/>
  <c r="IB185" i="24"/>
  <c r="FB185" i="24"/>
  <c r="GB119" i="24"/>
  <c r="E119" i="24"/>
  <c r="CB119" i="24"/>
  <c r="HB119" i="24"/>
  <c r="BB119" i="24"/>
  <c r="AB119" i="24"/>
  <c r="EB119" i="24"/>
  <c r="D119" i="24"/>
  <c r="IB119" i="24"/>
  <c r="FB119" i="24"/>
  <c r="DB119" i="24"/>
  <c r="K119" i="24"/>
  <c r="CB80" i="24"/>
  <c r="FB80" i="24"/>
  <c r="HB80" i="24"/>
  <c r="EB80" i="24"/>
  <c r="BB80" i="24"/>
  <c r="AB80" i="24"/>
  <c r="E80" i="24"/>
  <c r="DB80" i="24"/>
  <c r="GB80" i="24"/>
  <c r="D80" i="24"/>
  <c r="IB80" i="24"/>
  <c r="K80" i="24"/>
  <c r="DA57" i="24"/>
  <c r="DC57" i="24" s="1"/>
  <c r="HA57" i="24"/>
  <c r="HC57" i="24" s="1"/>
  <c r="H57" i="24"/>
  <c r="GA57" i="24"/>
  <c r="GC57" i="24" s="1"/>
  <c r="CA57" i="24"/>
  <c r="CC57" i="24" s="1"/>
  <c r="EA57" i="24"/>
  <c r="EC57" i="24" s="1"/>
  <c r="J57" i="24"/>
  <c r="L57" i="24" s="1"/>
  <c r="FA57" i="24"/>
  <c r="FC57" i="24" s="1"/>
  <c r="BA57" i="24"/>
  <c r="BC57" i="24" s="1"/>
  <c r="IA57" i="24"/>
  <c r="IC57" i="24" s="1"/>
  <c r="AA57" i="24"/>
  <c r="AC57" i="24" s="1"/>
  <c r="IA167" i="24"/>
  <c r="IC167" i="24" s="1"/>
  <c r="CA167" i="24"/>
  <c r="CC167" i="24" s="1"/>
  <c r="FA167" i="24"/>
  <c r="FC167" i="24" s="1"/>
  <c r="J167" i="24"/>
  <c r="L167" i="24" s="1"/>
  <c r="AA167" i="24"/>
  <c r="AC167" i="24" s="1"/>
  <c r="BA167" i="24"/>
  <c r="BC167" i="24" s="1"/>
  <c r="H167" i="24"/>
  <c r="EA167" i="24"/>
  <c r="EC167" i="24" s="1"/>
  <c r="HA167" i="24"/>
  <c r="HC167" i="24" s="1"/>
  <c r="GA167" i="24"/>
  <c r="GC167" i="24" s="1"/>
  <c r="DA167" i="24"/>
  <c r="DC167" i="24" s="1"/>
  <c r="EA35" i="24"/>
  <c r="EC35" i="24" s="1"/>
  <c r="H35" i="24"/>
  <c r="DA35" i="24"/>
  <c r="DC35" i="24" s="1"/>
  <c r="AA172" i="24"/>
  <c r="AC172" i="24" s="1"/>
  <c r="J172" i="24"/>
  <c r="L172" i="24" s="1"/>
  <c r="DA172" i="24"/>
  <c r="DC172" i="24" s="1"/>
  <c r="EA172" i="24"/>
  <c r="EC172" i="24" s="1"/>
  <c r="IA172" i="24"/>
  <c r="IC172" i="24" s="1"/>
  <c r="H172" i="24"/>
  <c r="GA172" i="24"/>
  <c r="GC172" i="24" s="1"/>
  <c r="BA172" i="24"/>
  <c r="BC172" i="24" s="1"/>
  <c r="FA172" i="24"/>
  <c r="FC172" i="24" s="1"/>
  <c r="HA172" i="24"/>
  <c r="HC172" i="24" s="1"/>
  <c r="CA172" i="24"/>
  <c r="CC172" i="24" s="1"/>
  <c r="CA163" i="24"/>
  <c r="CC163" i="24" s="1"/>
  <c r="J163" i="24"/>
  <c r="L163" i="24" s="1"/>
  <c r="BA28" i="24"/>
  <c r="BC28" i="24" s="1"/>
  <c r="CA28" i="24"/>
  <c r="CC28" i="24" s="1"/>
  <c r="FA28" i="24"/>
  <c r="FC28" i="24" s="1"/>
  <c r="HA28" i="24"/>
  <c r="HC28" i="24" s="1"/>
  <c r="GA28" i="24"/>
  <c r="GC28" i="24" s="1"/>
  <c r="EA28" i="24"/>
  <c r="EC28" i="24" s="1"/>
  <c r="DA28" i="24"/>
  <c r="DC28" i="24" s="1"/>
  <c r="IA28" i="24"/>
  <c r="IC28" i="24" s="1"/>
  <c r="H28" i="24"/>
  <c r="AA28" i="24"/>
  <c r="AC28" i="24" s="1"/>
  <c r="J28" i="24"/>
  <c r="L28" i="24" s="1"/>
  <c r="HA48" i="24"/>
  <c r="HC48" i="24" s="1"/>
  <c r="J216" i="24"/>
  <c r="L216" i="24" s="1"/>
  <c r="H216" i="24"/>
  <c r="D55" i="24"/>
  <c r="GB55" i="24"/>
  <c r="AB55" i="24"/>
  <c r="DB55" i="24"/>
  <c r="E55" i="24"/>
  <c r="HB55" i="24"/>
  <c r="K55" i="24"/>
  <c r="CB55" i="24"/>
  <c r="BB55" i="24"/>
  <c r="IB55" i="24"/>
  <c r="EB55" i="24"/>
  <c r="FB55" i="24"/>
  <c r="CA25" i="24"/>
  <c r="CC25" i="24" s="1"/>
  <c r="DA25" i="24"/>
  <c r="DC25" i="24" s="1"/>
  <c r="H25" i="24"/>
  <c r="HA25" i="24"/>
  <c r="HC25" i="24" s="1"/>
  <c r="AA25" i="24"/>
  <c r="AC25" i="24" s="1"/>
  <c r="J25" i="24"/>
  <c r="L25" i="24" s="1"/>
  <c r="BA25" i="24"/>
  <c r="BC25" i="24" s="1"/>
  <c r="EA25" i="24"/>
  <c r="EC25" i="24" s="1"/>
  <c r="IA25" i="24"/>
  <c r="IC25" i="24" s="1"/>
  <c r="GA25" i="24"/>
  <c r="GC25" i="24" s="1"/>
  <c r="FA25" i="24"/>
  <c r="FC25" i="24" s="1"/>
  <c r="E202" i="24"/>
  <c r="D202" i="24"/>
  <c r="K202" i="24"/>
  <c r="DB138" i="24"/>
  <c r="K138" i="24"/>
  <c r="GB138" i="24"/>
  <c r="EB138" i="24"/>
  <c r="FB138" i="24"/>
  <c r="BB138" i="24"/>
  <c r="E138" i="24"/>
  <c r="CB138" i="24"/>
  <c r="HB138" i="24"/>
  <c r="D138" i="24"/>
  <c r="IB138" i="24"/>
  <c r="AB138" i="24"/>
  <c r="AA192" i="24"/>
  <c r="AC192" i="24" s="1"/>
  <c r="DA192" i="24"/>
  <c r="DC192" i="24" s="1"/>
  <c r="IA192" i="24"/>
  <c r="IC192" i="24" s="1"/>
  <c r="J192" i="24"/>
  <c r="L192" i="24" s="1"/>
  <c r="BA192" i="24"/>
  <c r="BC192" i="24" s="1"/>
  <c r="GA192" i="24"/>
  <c r="GC192" i="24" s="1"/>
  <c r="HA192" i="24"/>
  <c r="HC192" i="24" s="1"/>
  <c r="EA192" i="24"/>
  <c r="EC192" i="24" s="1"/>
  <c r="FA192" i="24"/>
  <c r="FC192" i="24" s="1"/>
  <c r="CA192" i="24"/>
  <c r="CC192" i="24" s="1"/>
  <c r="H192" i="24"/>
  <c r="GA69" i="24"/>
  <c r="GC69" i="24" s="1"/>
  <c r="IA69" i="24"/>
  <c r="IC69" i="24" s="1"/>
  <c r="H69" i="24"/>
  <c r="HA69" i="24"/>
  <c r="HC69" i="24" s="1"/>
  <c r="J69" i="24"/>
  <c r="L69" i="24" s="1"/>
  <c r="DA69" i="24"/>
  <c r="DC69" i="24" s="1"/>
  <c r="FA69" i="24"/>
  <c r="FC69" i="24" s="1"/>
  <c r="BA69" i="24"/>
  <c r="BC69" i="24" s="1"/>
  <c r="AA69" i="24"/>
  <c r="AC69" i="24" s="1"/>
  <c r="CA69" i="24"/>
  <c r="CC69" i="24" s="1"/>
  <c r="EA69" i="24"/>
  <c r="EC69" i="24" s="1"/>
  <c r="HB126" i="24"/>
  <c r="D126" i="24"/>
  <c r="CB126" i="24"/>
  <c r="AB126" i="24"/>
  <c r="EB126" i="24"/>
  <c r="K126" i="24"/>
  <c r="DB126" i="24"/>
  <c r="IB126" i="24"/>
  <c r="FB126" i="24"/>
  <c r="GB126" i="24"/>
  <c r="E126" i="24"/>
  <c r="BB126" i="24"/>
  <c r="HA117" i="24"/>
  <c r="HC117" i="24" s="1"/>
  <c r="CA117" i="24"/>
  <c r="CC117" i="24" s="1"/>
  <c r="GA117" i="24"/>
  <c r="GC117" i="24" s="1"/>
  <c r="EA117" i="24"/>
  <c r="EC117" i="24" s="1"/>
  <c r="DA117" i="24"/>
  <c r="DC117" i="24" s="1"/>
  <c r="J117" i="24"/>
  <c r="L117" i="24" s="1"/>
  <c r="AA117" i="24"/>
  <c r="AC117" i="24" s="1"/>
  <c r="BA117" i="24"/>
  <c r="BC117" i="24" s="1"/>
  <c r="FA117" i="24"/>
  <c r="FC117" i="24" s="1"/>
  <c r="H117" i="24"/>
  <c r="IA117" i="24"/>
  <c r="IC117" i="24" s="1"/>
  <c r="J231" i="24"/>
  <c r="L231" i="24" s="1"/>
  <c r="H231" i="24"/>
  <c r="CB123" i="24"/>
  <c r="FB123" i="24"/>
  <c r="HB123" i="24"/>
  <c r="EB123" i="24"/>
  <c r="E123" i="24"/>
  <c r="K123" i="24"/>
  <c r="D123" i="24"/>
  <c r="BB123" i="24"/>
  <c r="AB123" i="24"/>
  <c r="IB123" i="24"/>
  <c r="DB123" i="24"/>
  <c r="GB123" i="24"/>
  <c r="K218" i="24"/>
  <c r="D218" i="24"/>
  <c r="E218" i="24"/>
  <c r="IB60" i="24"/>
  <c r="CB60" i="24"/>
  <c r="AB60" i="24"/>
  <c r="GB60" i="24"/>
  <c r="HB60" i="24"/>
  <c r="E60" i="24"/>
  <c r="D60" i="24"/>
  <c r="EB60" i="24"/>
  <c r="DB60" i="24"/>
  <c r="K60" i="24"/>
  <c r="FB60" i="24"/>
  <c r="BB60" i="24"/>
  <c r="K195" i="24"/>
  <c r="BB195" i="24"/>
  <c r="HB195" i="24"/>
  <c r="IB195" i="24"/>
  <c r="E195" i="24"/>
  <c r="AB195" i="24"/>
  <c r="GB195" i="24"/>
  <c r="DB195" i="24"/>
  <c r="CB195" i="24"/>
  <c r="D195" i="24"/>
  <c r="EB195" i="24"/>
  <c r="FB195" i="24"/>
  <c r="K277" i="24"/>
  <c r="D277" i="24"/>
  <c r="E277" i="24"/>
  <c r="BB125" i="24"/>
  <c r="K125" i="24"/>
  <c r="HB125" i="24"/>
  <c r="FB125" i="24"/>
  <c r="IB125" i="24"/>
  <c r="E125" i="24"/>
  <c r="CB125" i="24"/>
  <c r="DB125" i="24"/>
  <c r="AB125" i="24"/>
  <c r="D125" i="24"/>
  <c r="GB125" i="24"/>
  <c r="EB125" i="24"/>
  <c r="D227" i="24"/>
  <c r="E227" i="24"/>
  <c r="K227" i="24"/>
  <c r="D225" i="24"/>
  <c r="E225" i="24"/>
  <c r="K225" i="24"/>
  <c r="E224" i="24"/>
  <c r="D224" i="24"/>
  <c r="K224" i="24"/>
  <c r="E31" i="24"/>
  <c r="GB31" i="24"/>
  <c r="DB31" i="24"/>
  <c r="FB31" i="24"/>
  <c r="HB31" i="24"/>
  <c r="BB31" i="24"/>
  <c r="K31" i="24"/>
  <c r="IB31" i="24"/>
  <c r="D31" i="24"/>
  <c r="EB31" i="24"/>
  <c r="CB31" i="24"/>
  <c r="AB31" i="24"/>
  <c r="K235" i="24"/>
  <c r="E235" i="24"/>
  <c r="D235" i="24"/>
  <c r="H206" i="24"/>
  <c r="J206" i="24"/>
  <c r="L206" i="24" s="1"/>
  <c r="J211" i="24"/>
  <c r="L211" i="24" s="1"/>
  <c r="H211" i="24"/>
  <c r="DA197" i="24"/>
  <c r="DC197" i="24" s="1"/>
  <c r="FA197" i="24"/>
  <c r="FC197" i="24" s="1"/>
  <c r="H197" i="24"/>
  <c r="IA197" i="24"/>
  <c r="IC197" i="24" s="1"/>
  <c r="EA197" i="24"/>
  <c r="EC197" i="24" s="1"/>
  <c r="GA197" i="24"/>
  <c r="GC197" i="24" s="1"/>
  <c r="CA197" i="24"/>
  <c r="CC197" i="24" s="1"/>
  <c r="HA197" i="24"/>
  <c r="HC197" i="24" s="1"/>
  <c r="J197" i="24"/>
  <c r="L197" i="24" s="1"/>
  <c r="BA197" i="24"/>
  <c r="BC197" i="24" s="1"/>
  <c r="AA197" i="24"/>
  <c r="AC197" i="24" s="1"/>
  <c r="BA63" i="24"/>
  <c r="BC63" i="24" s="1"/>
  <c r="AA63" i="24"/>
  <c r="AC63" i="24" s="1"/>
  <c r="CA63" i="24"/>
  <c r="CC63" i="24" s="1"/>
  <c r="EA63" i="24"/>
  <c r="EC63" i="24" s="1"/>
  <c r="IA63" i="24"/>
  <c r="IC63" i="24" s="1"/>
  <c r="HA63" i="24"/>
  <c r="HC63" i="24" s="1"/>
  <c r="H63" i="24"/>
  <c r="DA63" i="24"/>
  <c r="DC63" i="24" s="1"/>
  <c r="GA63" i="24"/>
  <c r="GC63" i="24" s="1"/>
  <c r="FA63" i="24"/>
  <c r="FC63" i="24" s="1"/>
  <c r="J63" i="24"/>
  <c r="L63" i="24" s="1"/>
  <c r="J297" i="24"/>
  <c r="L297" i="24" s="1"/>
  <c r="H297" i="24"/>
  <c r="BA135" i="24"/>
  <c r="BC135" i="24" s="1"/>
  <c r="J135" i="24"/>
  <c r="L135" i="24" s="1"/>
  <c r="H135" i="24"/>
  <c r="EA135" i="24"/>
  <c r="EC135" i="24" s="1"/>
  <c r="AA135" i="24"/>
  <c r="AC135" i="24" s="1"/>
  <c r="GA135" i="24"/>
  <c r="GC135" i="24" s="1"/>
  <c r="FA135" i="24"/>
  <c r="FC135" i="24" s="1"/>
  <c r="DA135" i="24"/>
  <c r="DC135" i="24" s="1"/>
  <c r="CA135" i="24"/>
  <c r="CC135" i="24" s="1"/>
  <c r="HA135" i="24"/>
  <c r="HC135" i="24" s="1"/>
  <c r="IA135" i="24"/>
  <c r="IC135" i="24" s="1"/>
  <c r="H12" i="24"/>
  <c r="H221" i="24"/>
  <c r="J221" i="24"/>
  <c r="L221" i="24" s="1"/>
  <c r="GA161" i="24"/>
  <c r="GC161" i="24" s="1"/>
  <c r="H161" i="24"/>
  <c r="HA161" i="24"/>
  <c r="HC161" i="24" s="1"/>
  <c r="EA110" i="24"/>
  <c r="EC110" i="24" s="1"/>
  <c r="BA110" i="24"/>
  <c r="BC110" i="24" s="1"/>
  <c r="J110" i="24"/>
  <c r="L110" i="24" s="1"/>
  <c r="AA110" i="24"/>
  <c r="AC110" i="24" s="1"/>
  <c r="CA110" i="24"/>
  <c r="CC110" i="24" s="1"/>
  <c r="H110" i="24"/>
  <c r="FA110" i="24"/>
  <c r="FC110" i="24" s="1"/>
  <c r="GA110" i="24"/>
  <c r="GC110" i="24" s="1"/>
  <c r="HA110" i="24"/>
  <c r="HC110" i="24" s="1"/>
  <c r="IA110" i="24"/>
  <c r="IC110" i="24" s="1"/>
  <c r="DA110" i="24"/>
  <c r="DC110" i="24" s="1"/>
  <c r="H291" i="24"/>
  <c r="J291" i="24"/>
  <c r="L291" i="24" s="1"/>
  <c r="FA21" i="24"/>
  <c r="FC21" i="24" s="1"/>
  <c r="AA21" i="24"/>
  <c r="AC21" i="24" s="1"/>
  <c r="J21" i="24"/>
  <c r="L21" i="24" s="1"/>
  <c r="J254" i="24"/>
  <c r="L254" i="24" s="1"/>
  <c r="H254" i="24"/>
  <c r="H286" i="24"/>
  <c r="J286" i="24"/>
  <c r="L286" i="24" s="1"/>
  <c r="GA121" i="24"/>
  <c r="GC121" i="24" s="1"/>
  <c r="J121" i="24"/>
  <c r="L121" i="24" s="1"/>
  <c r="FA121" i="24"/>
  <c r="FC121" i="24" s="1"/>
  <c r="AA121" i="24"/>
  <c r="AC121" i="24" s="1"/>
  <c r="IA121" i="24"/>
  <c r="IC121" i="24" s="1"/>
  <c r="HA121" i="24"/>
  <c r="HC121" i="24" s="1"/>
  <c r="CA121" i="24"/>
  <c r="CC121" i="24" s="1"/>
  <c r="EA121" i="24"/>
  <c r="EC121" i="24" s="1"/>
  <c r="H121" i="24"/>
  <c r="BA121" i="24"/>
  <c r="BC121" i="24" s="1"/>
  <c r="DA121" i="24"/>
  <c r="DC121" i="24" s="1"/>
  <c r="D158" i="24"/>
  <c r="BB158" i="24"/>
  <c r="CB158" i="24"/>
  <c r="K158" i="24"/>
  <c r="E158" i="24"/>
  <c r="FB158" i="24"/>
  <c r="EB158" i="24"/>
  <c r="HB158" i="24"/>
  <c r="AB158" i="24"/>
  <c r="GB158" i="24"/>
  <c r="DB158" i="24"/>
  <c r="IB158" i="24"/>
  <c r="DB20" i="24"/>
  <c r="D20" i="24"/>
  <c r="IB20" i="24"/>
  <c r="EB20" i="24"/>
  <c r="GB20" i="24"/>
  <c r="BB20" i="24"/>
  <c r="AB20" i="24"/>
  <c r="HB20" i="24"/>
  <c r="K20" i="24"/>
  <c r="FB20" i="24"/>
  <c r="CB20" i="24"/>
  <c r="E20" i="24"/>
  <c r="K54" i="24"/>
  <c r="D54" i="24"/>
  <c r="GB54" i="24"/>
  <c r="BB54" i="24"/>
  <c r="DB54" i="24"/>
  <c r="HB54" i="24"/>
  <c r="FB54" i="24"/>
  <c r="EB54" i="24"/>
  <c r="CB54" i="24"/>
  <c r="IB54" i="24"/>
  <c r="AB54" i="24"/>
  <c r="E54" i="24"/>
  <c r="J249" i="24"/>
  <c r="L249" i="24" s="1"/>
  <c r="H249" i="24"/>
  <c r="H255" i="24"/>
  <c r="J255" i="24"/>
  <c r="L255" i="24" s="1"/>
  <c r="IA130" i="24"/>
  <c r="IC130" i="24" s="1"/>
  <c r="GA130" i="24"/>
  <c r="GC130" i="24" s="1"/>
  <c r="H130" i="24"/>
  <c r="BA130" i="24"/>
  <c r="BC130" i="24" s="1"/>
  <c r="J130" i="24"/>
  <c r="L130" i="24" s="1"/>
  <c r="HA130" i="24"/>
  <c r="HC130" i="24" s="1"/>
  <c r="FA130" i="24"/>
  <c r="FC130" i="24" s="1"/>
  <c r="CA130" i="24"/>
  <c r="CC130" i="24" s="1"/>
  <c r="DA130" i="24"/>
  <c r="DC130" i="24" s="1"/>
  <c r="AA130" i="24"/>
  <c r="AC130" i="24" s="1"/>
  <c r="EA130" i="24"/>
  <c r="EC130" i="24" s="1"/>
  <c r="EA40" i="24"/>
  <c r="EC40" i="24" s="1"/>
  <c r="H40" i="24"/>
  <c r="FA40" i="24"/>
  <c r="FC40" i="24" s="1"/>
  <c r="CA40" i="24"/>
  <c r="CC40" i="24" s="1"/>
  <c r="AA40" i="24"/>
  <c r="AC40" i="24" s="1"/>
  <c r="J40" i="24"/>
  <c r="L40" i="24" s="1"/>
  <c r="GA40" i="24"/>
  <c r="GC40" i="24" s="1"/>
  <c r="HA40" i="24"/>
  <c r="HC40" i="24" s="1"/>
  <c r="DA40" i="24"/>
  <c r="DC40" i="24" s="1"/>
  <c r="BA40" i="24"/>
  <c r="BC40" i="24" s="1"/>
  <c r="IA40" i="24"/>
  <c r="IC40" i="24" s="1"/>
  <c r="H212" i="24"/>
  <c r="J212" i="24"/>
  <c r="L212" i="24" s="1"/>
  <c r="IA86" i="24"/>
  <c r="IC86" i="24" s="1"/>
  <c r="EA22" i="24"/>
  <c r="EC22" i="24" s="1"/>
  <c r="DA22" i="24"/>
  <c r="DC22" i="24" s="1"/>
  <c r="IA22" i="24"/>
  <c r="IC22" i="24" s="1"/>
  <c r="J22" i="24"/>
  <c r="L22" i="24" s="1"/>
  <c r="HA22" i="24"/>
  <c r="HC22" i="24" s="1"/>
  <c r="FA22" i="24"/>
  <c r="FC22" i="24" s="1"/>
  <c r="AA22" i="24"/>
  <c r="AC22" i="24" s="1"/>
  <c r="CA22" i="24"/>
  <c r="CC22" i="24" s="1"/>
  <c r="H22" i="24"/>
  <c r="GA22" i="24"/>
  <c r="GC22" i="24" s="1"/>
  <c r="BA22" i="24"/>
  <c r="BC22" i="24" s="1"/>
  <c r="J267" i="24"/>
  <c r="L267" i="24" s="1"/>
  <c r="H267" i="24"/>
  <c r="J229" i="24"/>
  <c r="L229" i="24" s="1"/>
  <c r="H229" i="24"/>
  <c r="K264" i="24"/>
  <c r="E264" i="24"/>
  <c r="D264" i="24"/>
  <c r="BB128" i="24"/>
  <c r="K128" i="24"/>
  <c r="FB128" i="24"/>
  <c r="E128" i="24"/>
  <c r="CB128" i="24"/>
  <c r="D128" i="24"/>
  <c r="DB128" i="24"/>
  <c r="HB128" i="24"/>
  <c r="EB128" i="24"/>
  <c r="IB128" i="24"/>
  <c r="GB128" i="24"/>
  <c r="AB128" i="24"/>
  <c r="AB140" i="24"/>
  <c r="IB140" i="24"/>
  <c r="GB140" i="24"/>
  <c r="E140" i="24"/>
  <c r="D140" i="24"/>
  <c r="EB140" i="24"/>
  <c r="HB140" i="24"/>
  <c r="DB140" i="24"/>
  <c r="CB140" i="24"/>
  <c r="FB140" i="24"/>
  <c r="K140" i="24"/>
  <c r="BB140" i="24"/>
  <c r="K294" i="24"/>
  <c r="E294" i="24"/>
  <c r="D294" i="24"/>
  <c r="D203" i="24"/>
  <c r="K203" i="24"/>
  <c r="E203" i="24"/>
  <c r="CB145" i="24"/>
  <c r="DB145" i="24"/>
  <c r="E145" i="24"/>
  <c r="BB145" i="24"/>
  <c r="GB145" i="24"/>
  <c r="HB145" i="24"/>
  <c r="D145" i="24"/>
  <c r="FB145" i="24"/>
  <c r="K145" i="24"/>
  <c r="AB145" i="24"/>
  <c r="IB145" i="24"/>
  <c r="EB145" i="24"/>
  <c r="DB175" i="24"/>
  <c r="AB175" i="24"/>
  <c r="IB175" i="24"/>
  <c r="D175" i="24"/>
  <c r="EB175" i="24"/>
  <c r="FB175" i="24"/>
  <c r="E175" i="24"/>
  <c r="HB175" i="24"/>
  <c r="GB175" i="24"/>
  <c r="K175" i="24"/>
  <c r="BB175" i="24"/>
  <c r="CB175" i="24"/>
  <c r="E232" i="24"/>
  <c r="K232" i="24"/>
  <c r="D232" i="24"/>
  <c r="IB46" i="24"/>
  <c r="BB46" i="24"/>
  <c r="CB46" i="24"/>
  <c r="HB46" i="24"/>
  <c r="D46" i="24"/>
  <c r="EB46" i="24"/>
  <c r="E46" i="24"/>
  <c r="FB46" i="24"/>
  <c r="DB46" i="24"/>
  <c r="K46" i="24"/>
  <c r="AB46" i="24"/>
  <c r="GB46" i="24"/>
  <c r="DB127" i="24"/>
  <c r="K127" i="24"/>
  <c r="GB127" i="24"/>
  <c r="FB127" i="24"/>
  <c r="EB127" i="24"/>
  <c r="BB127" i="24"/>
  <c r="E127" i="24"/>
  <c r="HB127" i="24"/>
  <c r="AB127" i="24"/>
  <c r="CB127" i="24"/>
  <c r="D127" i="24"/>
  <c r="IB127" i="24"/>
  <c r="IB66" i="24"/>
  <c r="CB66" i="24"/>
  <c r="D66" i="24"/>
  <c r="BB66" i="24"/>
  <c r="EB66" i="24"/>
  <c r="FB66" i="24"/>
  <c r="K66" i="24"/>
  <c r="DB66" i="24"/>
  <c r="HB66" i="24"/>
  <c r="GB66" i="24"/>
  <c r="E66" i="24"/>
  <c r="AB66" i="24"/>
  <c r="HA33" i="24"/>
  <c r="HC33" i="24" s="1"/>
  <c r="J33" i="24"/>
  <c r="L33" i="24" s="1"/>
  <c r="IA33" i="24"/>
  <c r="IC33" i="24" s="1"/>
  <c r="H279" i="24"/>
  <c r="J279" i="24"/>
  <c r="L279" i="24" s="1"/>
  <c r="J287" i="24"/>
  <c r="L287" i="24" s="1"/>
  <c r="H287" i="24"/>
  <c r="J170" i="24"/>
  <c r="L170" i="24" s="1"/>
  <c r="BA168" i="24"/>
  <c r="BC168" i="24" s="1"/>
  <c r="HA168" i="24"/>
  <c r="HC168" i="24" s="1"/>
  <c r="GA168" i="24"/>
  <c r="GC168" i="24" s="1"/>
  <c r="FA168" i="24"/>
  <c r="FC168" i="24" s="1"/>
  <c r="H168" i="24"/>
  <c r="IA168" i="24"/>
  <c r="IC168" i="24" s="1"/>
  <c r="AA168" i="24"/>
  <c r="AC168" i="24" s="1"/>
  <c r="CA168" i="24"/>
  <c r="CC168" i="24" s="1"/>
  <c r="DA168" i="24"/>
  <c r="DC168" i="24" s="1"/>
  <c r="EA168" i="24"/>
  <c r="EC168" i="24" s="1"/>
  <c r="J168" i="24"/>
  <c r="L168" i="24" s="1"/>
  <c r="EA149" i="24"/>
  <c r="EC149" i="24" s="1"/>
  <c r="IA149" i="24"/>
  <c r="IC149" i="24" s="1"/>
  <c r="H149" i="24"/>
  <c r="CA149" i="24"/>
  <c r="CC149" i="24" s="1"/>
  <c r="GA149" i="24"/>
  <c r="GC149" i="24" s="1"/>
  <c r="HA149" i="24"/>
  <c r="HC149" i="24" s="1"/>
  <c r="BA149" i="24"/>
  <c r="BC149" i="24" s="1"/>
  <c r="FA149" i="24"/>
  <c r="FC149" i="24" s="1"/>
  <c r="AA149" i="24"/>
  <c r="AC149" i="24" s="1"/>
  <c r="J149" i="24"/>
  <c r="L149" i="24" s="1"/>
  <c r="DA149" i="24"/>
  <c r="DC149" i="24" s="1"/>
  <c r="GA191" i="24"/>
  <c r="GC191" i="24" s="1"/>
  <c r="AA191" i="24"/>
  <c r="AC191" i="24" s="1"/>
  <c r="H208" i="24"/>
  <c r="J208" i="24"/>
  <c r="L208" i="24" s="1"/>
  <c r="GB90" i="24"/>
  <c r="AB90" i="24"/>
  <c r="DB90" i="24"/>
  <c r="FB90" i="24"/>
  <c r="HB90" i="24"/>
  <c r="CB90" i="24"/>
  <c r="BB90" i="24"/>
  <c r="D90" i="24"/>
  <c r="E90" i="24"/>
  <c r="EB90" i="24"/>
  <c r="K90" i="24"/>
  <c r="IB90" i="24"/>
  <c r="H205" i="24"/>
  <c r="J205" i="24"/>
  <c r="L205" i="24" s="1"/>
  <c r="J41" i="24"/>
  <c r="L41" i="24" s="1"/>
  <c r="IA41" i="24"/>
  <c r="IC41" i="24" s="1"/>
  <c r="BB150" i="24"/>
  <c r="AB150" i="24"/>
  <c r="E150" i="24"/>
  <c r="K150" i="24"/>
  <c r="D150" i="24"/>
  <c r="GB150" i="24"/>
  <c r="EB150" i="24"/>
  <c r="IB150" i="24"/>
  <c r="FB150" i="24"/>
  <c r="DB150" i="24"/>
  <c r="CB150" i="24"/>
  <c r="HB150" i="24"/>
  <c r="J282" i="24"/>
  <c r="L282" i="24" s="1"/>
  <c r="H282" i="24"/>
  <c r="J259" i="24"/>
  <c r="L259" i="24" s="1"/>
  <c r="H259" i="24"/>
  <c r="IB143" i="24"/>
  <c r="DB143" i="24"/>
  <c r="E143" i="24"/>
  <c r="D143" i="24"/>
  <c r="AB143" i="24"/>
  <c r="HB143" i="24"/>
  <c r="BB143" i="24"/>
  <c r="CB143" i="24"/>
  <c r="GB143" i="24"/>
  <c r="FB143" i="24"/>
  <c r="EB143" i="24"/>
  <c r="K143" i="24"/>
  <c r="GB157" i="24"/>
  <c r="AB157" i="24"/>
  <c r="E157" i="24"/>
  <c r="K157" i="24"/>
  <c r="BB157" i="24"/>
  <c r="D157" i="24"/>
  <c r="DB157" i="24"/>
  <c r="FB157" i="24"/>
  <c r="CB157" i="24"/>
  <c r="IB157" i="24"/>
  <c r="EB157" i="24"/>
  <c r="HB157" i="24"/>
  <c r="D230" i="24"/>
  <c r="K230" i="24"/>
  <c r="E230" i="24"/>
  <c r="K209" i="24"/>
  <c r="E209" i="24"/>
  <c r="D209" i="24"/>
  <c r="K252" i="24"/>
  <c r="D252" i="24"/>
  <c r="E252" i="24"/>
  <c r="D284" i="24"/>
  <c r="K284" i="24"/>
  <c r="E284" i="24"/>
  <c r="K29" i="24"/>
  <c r="CB29" i="24"/>
  <c r="AB29" i="24"/>
  <c r="BB29" i="24"/>
  <c r="D29" i="24"/>
  <c r="E29" i="24"/>
  <c r="GB29" i="24"/>
  <c r="HB29" i="24"/>
  <c r="DB29" i="24"/>
  <c r="FB29" i="24"/>
  <c r="EB29" i="24"/>
  <c r="IB29" i="24"/>
  <c r="CB42" i="24"/>
  <c r="GB42" i="24"/>
  <c r="E42" i="24"/>
  <c r="BB42" i="24"/>
  <c r="FB42" i="24"/>
  <c r="IB42" i="24"/>
  <c r="DB42" i="24"/>
  <c r="K42" i="24"/>
  <c r="D42" i="24"/>
  <c r="HB42" i="24"/>
  <c r="EB42" i="24"/>
  <c r="AB42" i="24"/>
  <c r="D239" i="24"/>
  <c r="K239" i="24"/>
  <c r="E239" i="24"/>
  <c r="D45" i="24"/>
  <c r="IB45" i="24"/>
  <c r="HB45" i="24"/>
  <c r="FB45" i="24"/>
  <c r="BB45" i="24"/>
  <c r="CB45" i="24"/>
  <c r="GB45" i="24"/>
  <c r="E45" i="24"/>
  <c r="DB45" i="24"/>
  <c r="AB45" i="24"/>
  <c r="K45" i="24"/>
  <c r="EB45" i="24"/>
  <c r="K37" i="24"/>
  <c r="CB37" i="24"/>
  <c r="E37" i="24"/>
  <c r="HB37" i="24"/>
  <c r="IB37" i="24"/>
  <c r="BB37" i="24"/>
  <c r="AB37" i="24"/>
  <c r="EB37" i="24"/>
  <c r="GB37" i="24"/>
  <c r="D37" i="24"/>
  <c r="DB37" i="24"/>
  <c r="FB37" i="24"/>
  <c r="DA115" i="24"/>
  <c r="DC115" i="24" s="1"/>
  <c r="CA115" i="24"/>
  <c r="CC115" i="24" s="1"/>
  <c r="AA115" i="24"/>
  <c r="AC115" i="24" s="1"/>
  <c r="J115" i="24"/>
  <c r="L115" i="24" s="1"/>
  <c r="IA115" i="24"/>
  <c r="IC115" i="24" s="1"/>
  <c r="H115" i="24"/>
  <c r="EA115" i="24"/>
  <c r="EC115" i="24" s="1"/>
  <c r="BA115" i="24"/>
  <c r="BC115" i="24" s="1"/>
  <c r="HA115" i="24"/>
  <c r="HC115" i="24" s="1"/>
  <c r="FA115" i="24"/>
  <c r="FC115" i="24" s="1"/>
  <c r="GA115" i="24"/>
  <c r="GC115" i="24" s="1"/>
  <c r="J263" i="24"/>
  <c r="L263" i="24" s="1"/>
  <c r="H263" i="24"/>
  <c r="BA71" i="24"/>
  <c r="BC71" i="24" s="1"/>
  <c r="IA71" i="24"/>
  <c r="IC71" i="24" s="1"/>
  <c r="J71" i="24"/>
  <c r="L71" i="24" s="1"/>
  <c r="EA71" i="24"/>
  <c r="EC71" i="24" s="1"/>
  <c r="H71" i="24"/>
  <c r="AA71" i="24"/>
  <c r="AC71" i="24" s="1"/>
  <c r="HA71" i="24"/>
  <c r="HC71" i="24" s="1"/>
  <c r="GA71" i="24"/>
  <c r="GC71" i="24" s="1"/>
  <c r="FA71" i="24"/>
  <c r="FC71" i="24" s="1"/>
  <c r="CA71" i="24"/>
  <c r="CC71" i="24" s="1"/>
  <c r="DA71" i="24"/>
  <c r="DC71" i="24" s="1"/>
  <c r="J240" i="24"/>
  <c r="L240" i="24" s="1"/>
  <c r="H240" i="24"/>
  <c r="K207" i="24"/>
  <c r="E207" i="24"/>
  <c r="D207" i="24"/>
  <c r="AA182" i="24"/>
  <c r="AC182" i="24" s="1"/>
  <c r="CA182" i="24"/>
  <c r="CC182" i="24" s="1"/>
  <c r="GA70" i="24"/>
  <c r="GC70" i="24" s="1"/>
  <c r="J70" i="24"/>
  <c r="L70" i="24" s="1"/>
  <c r="CA70" i="24"/>
  <c r="CC70" i="24" s="1"/>
  <c r="BA70" i="24"/>
  <c r="BC70" i="24" s="1"/>
  <c r="H70" i="24"/>
  <c r="HA70" i="24"/>
  <c r="HC70" i="24" s="1"/>
  <c r="FA70" i="24"/>
  <c r="FC70" i="24" s="1"/>
  <c r="DA70" i="24"/>
  <c r="DC70" i="24" s="1"/>
  <c r="EA70" i="24"/>
  <c r="EC70" i="24" s="1"/>
  <c r="IA70" i="24"/>
  <c r="IC70" i="24" s="1"/>
  <c r="AA70" i="24"/>
  <c r="AC70" i="24" s="1"/>
  <c r="HB116" i="24"/>
  <c r="FB116" i="24"/>
  <c r="AB116" i="24"/>
  <c r="IB116" i="24"/>
  <c r="E116" i="24"/>
  <c r="DB116" i="24"/>
  <c r="CB116" i="24"/>
  <c r="K116" i="24"/>
  <c r="EB116" i="24"/>
  <c r="D116" i="24"/>
  <c r="GB116" i="24"/>
  <c r="BB116" i="24"/>
  <c r="GA92" i="24"/>
  <c r="GC92" i="24" s="1"/>
  <c r="HA92" i="24"/>
  <c r="HC92" i="24" s="1"/>
  <c r="BA92" i="24"/>
  <c r="BC92" i="24" s="1"/>
  <c r="EA92" i="24"/>
  <c r="EC92" i="24" s="1"/>
  <c r="AA92" i="24"/>
  <c r="AC92" i="24" s="1"/>
  <c r="DA92" i="24"/>
  <c r="DC92" i="24" s="1"/>
  <c r="IA92" i="24"/>
  <c r="IC92" i="24" s="1"/>
  <c r="H92" i="24"/>
  <c r="FA92" i="24"/>
  <c r="FC92" i="24" s="1"/>
  <c r="CA92" i="24"/>
  <c r="CC92" i="24" s="1"/>
  <c r="J92" i="24"/>
  <c r="L92" i="24" s="1"/>
  <c r="J23" i="24"/>
  <c r="L23" i="24" s="1"/>
  <c r="DA23" i="24"/>
  <c r="DC23" i="24" s="1"/>
  <c r="EA23" i="24"/>
  <c r="EC23" i="24" s="1"/>
  <c r="FA23" i="24"/>
  <c r="FC23" i="24" s="1"/>
  <c r="H23" i="24"/>
  <c r="IA23" i="24"/>
  <c r="IC23" i="24" s="1"/>
  <c r="AA23" i="24"/>
  <c r="AC23" i="24" s="1"/>
  <c r="CA23" i="24"/>
  <c r="CC23" i="24" s="1"/>
  <c r="BA23" i="24"/>
  <c r="BC23" i="24" s="1"/>
  <c r="GA23" i="24"/>
  <c r="GC23" i="24" s="1"/>
  <c r="HA23" i="24"/>
  <c r="HC23" i="24" s="1"/>
  <c r="BA181" i="24"/>
  <c r="BC181" i="24" s="1"/>
  <c r="GA181" i="24"/>
  <c r="GC181" i="24" s="1"/>
  <c r="DA181" i="24"/>
  <c r="DC181" i="24" s="1"/>
  <c r="FA181" i="24"/>
  <c r="FC181" i="24" s="1"/>
  <c r="AA181" i="24"/>
  <c r="AC181" i="24" s="1"/>
  <c r="H181" i="24"/>
  <c r="IA181" i="24"/>
  <c r="IC181" i="24" s="1"/>
  <c r="HA181" i="24"/>
  <c r="HC181" i="24" s="1"/>
  <c r="J181" i="24"/>
  <c r="L181" i="24" s="1"/>
  <c r="CA181" i="24"/>
  <c r="CC181" i="24" s="1"/>
  <c r="EA181" i="24"/>
  <c r="EC181" i="24" s="1"/>
  <c r="E139" i="24"/>
  <c r="CB139" i="24"/>
  <c r="EB139" i="24"/>
  <c r="D139" i="24"/>
  <c r="K139" i="24"/>
  <c r="FB139" i="24"/>
  <c r="DB139" i="24"/>
  <c r="BB139" i="24"/>
  <c r="GB139" i="24"/>
  <c r="AB139" i="24"/>
  <c r="IB139" i="24"/>
  <c r="HB139" i="24"/>
  <c r="CB95" i="24"/>
  <c r="EB95" i="24"/>
  <c r="K95" i="24"/>
  <c r="AB95" i="24"/>
  <c r="BB95" i="24"/>
  <c r="HB95" i="24"/>
  <c r="D95" i="24"/>
  <c r="IB95" i="24"/>
  <c r="DB95" i="24"/>
  <c r="GB95" i="24"/>
  <c r="FB95" i="24"/>
  <c r="E95" i="24"/>
  <c r="E44" i="24"/>
  <c r="D44" i="24"/>
  <c r="CB44" i="24"/>
  <c r="DB44" i="24"/>
  <c r="BB44" i="24"/>
  <c r="AB44" i="24"/>
  <c r="FB44" i="24"/>
  <c r="HB44" i="24"/>
  <c r="GB44" i="24"/>
  <c r="K44" i="24"/>
  <c r="IB44" i="24"/>
  <c r="EB44" i="24"/>
  <c r="CB134" i="24"/>
  <c r="IB134" i="24"/>
  <c r="EB134" i="24"/>
  <c r="D134" i="24"/>
  <c r="DB134" i="24"/>
  <c r="K134" i="24"/>
  <c r="HB134" i="24"/>
  <c r="GB134" i="24"/>
  <c r="E134" i="24"/>
  <c r="BB134" i="24"/>
  <c r="FB134" i="24"/>
  <c r="AB134" i="24"/>
  <c r="EB56" i="24"/>
  <c r="D56" i="24"/>
  <c r="FB56" i="24"/>
  <c r="IB56" i="24"/>
  <c r="K56" i="24"/>
  <c r="AB56" i="24"/>
  <c r="GB56" i="24"/>
  <c r="HB56" i="24"/>
  <c r="DB56" i="24"/>
  <c r="E56" i="24"/>
  <c r="CB56" i="24"/>
  <c r="BB56" i="24"/>
  <c r="HB85" i="24"/>
  <c r="EB85" i="24"/>
  <c r="E85" i="24"/>
  <c r="D85" i="24"/>
  <c r="GB85" i="24"/>
  <c r="DB85" i="24"/>
  <c r="CB85" i="24"/>
  <c r="AB85" i="24"/>
  <c r="FB85" i="24"/>
  <c r="K85" i="24"/>
  <c r="IB85" i="24"/>
  <c r="BB85" i="24"/>
  <c r="BB13" i="24"/>
  <c r="HB13" i="24"/>
  <c r="EB13" i="24"/>
  <c r="AB13" i="24"/>
  <c r="IB13" i="24"/>
  <c r="D13" i="24"/>
  <c r="GB13" i="24"/>
  <c r="FB13" i="24"/>
  <c r="DB13" i="24"/>
  <c r="E13" i="24"/>
  <c r="K13" i="24"/>
  <c r="CB13" i="24"/>
  <c r="D159" i="24"/>
  <c r="EB159" i="24"/>
  <c r="BB159" i="24"/>
  <c r="GB159" i="24"/>
  <c r="IB159" i="24"/>
  <c r="CB159" i="24"/>
  <c r="FB159" i="24"/>
  <c r="E159" i="24"/>
  <c r="HB159" i="24"/>
  <c r="K159" i="24"/>
  <c r="AB159" i="24"/>
  <c r="DB159" i="24"/>
  <c r="E295" i="24"/>
  <c r="K295" i="24"/>
  <c r="D295" i="24"/>
  <c r="E196" i="24"/>
  <c r="HB196" i="24"/>
  <c r="DB196" i="24"/>
  <c r="EB196" i="24"/>
  <c r="D196" i="24"/>
  <c r="K196" i="24"/>
  <c r="FB196" i="24"/>
  <c r="IB196" i="24"/>
  <c r="BB196" i="24"/>
  <c r="CB196" i="24"/>
  <c r="AB196" i="24"/>
  <c r="GB196" i="24"/>
  <c r="K265" i="24"/>
  <c r="D265" i="24"/>
  <c r="E265" i="24"/>
  <c r="FB189" i="24"/>
  <c r="AB189" i="24"/>
  <c r="DB189" i="24"/>
  <c r="BB189" i="24"/>
  <c r="E189" i="24"/>
  <c r="EB189" i="24"/>
  <c r="K189" i="24"/>
  <c r="D189" i="24"/>
  <c r="IB189" i="24"/>
  <c r="CB189" i="24"/>
  <c r="GB189" i="24"/>
  <c r="HB189" i="24"/>
  <c r="DA32" i="24"/>
  <c r="DC32" i="24" s="1"/>
  <c r="J32" i="24"/>
  <c r="L32" i="24" s="1"/>
  <c r="AA32" i="24"/>
  <c r="AC32" i="24" s="1"/>
  <c r="HA32" i="24"/>
  <c r="HC32" i="24" s="1"/>
  <c r="EA32" i="24"/>
  <c r="EC32" i="24" s="1"/>
  <c r="CA32" i="24"/>
  <c r="CC32" i="24" s="1"/>
  <c r="BA32" i="24"/>
  <c r="BC32" i="24" s="1"/>
  <c r="GA32" i="24"/>
  <c r="GC32" i="24" s="1"/>
  <c r="H32" i="24"/>
  <c r="FA32" i="24"/>
  <c r="FC32" i="24" s="1"/>
  <c r="IA32" i="24"/>
  <c r="IC32" i="24" s="1"/>
  <c r="H250" i="24"/>
  <c r="J250" i="24"/>
  <c r="L250" i="24" s="1"/>
  <c r="FA148" i="24"/>
  <c r="FC148" i="24" s="1"/>
  <c r="CA148" i="24"/>
  <c r="CC148" i="24" s="1"/>
  <c r="BA148" i="24"/>
  <c r="BC148" i="24" s="1"/>
  <c r="H148" i="24"/>
  <c r="J148" i="24"/>
  <c r="L148" i="24" s="1"/>
  <c r="IA148" i="24"/>
  <c r="IC148" i="24" s="1"/>
  <c r="HA148" i="24"/>
  <c r="HC148" i="24" s="1"/>
  <c r="GA148" i="24"/>
  <c r="GC148" i="24" s="1"/>
  <c r="EA148" i="24"/>
  <c r="EC148" i="24" s="1"/>
  <c r="AA148" i="24"/>
  <c r="AC148" i="24" s="1"/>
  <c r="DA148" i="24"/>
  <c r="DC148" i="24" s="1"/>
  <c r="H278" i="24"/>
  <c r="J278" i="24"/>
  <c r="L278" i="24" s="1"/>
  <c r="IA27" i="24"/>
  <c r="IC27" i="24" s="1"/>
  <c r="FA100" i="24"/>
  <c r="FC100" i="24" s="1"/>
  <c r="BA100" i="24"/>
  <c r="BC100" i="24" s="1"/>
  <c r="DA100" i="24"/>
  <c r="DC100" i="24" s="1"/>
  <c r="CA100" i="24"/>
  <c r="CC100" i="24" s="1"/>
  <c r="GA100" i="24"/>
  <c r="GC100" i="24" s="1"/>
  <c r="J100" i="24"/>
  <c r="L100" i="24" s="1"/>
  <c r="H100" i="24"/>
  <c r="EA100" i="24"/>
  <c r="EC100" i="24" s="1"/>
  <c r="HA100" i="24"/>
  <c r="HC100" i="24" s="1"/>
  <c r="IA100" i="24"/>
  <c r="IC100" i="24" s="1"/>
  <c r="AA100" i="24"/>
  <c r="AC100" i="24" s="1"/>
  <c r="J296" i="24"/>
  <c r="L296" i="24" s="1"/>
  <c r="H296" i="24"/>
  <c r="GA112" i="24"/>
  <c r="GC112" i="24" s="1"/>
  <c r="HA112" i="24"/>
  <c r="HC112" i="24" s="1"/>
  <c r="IA112" i="24"/>
  <c r="IC112" i="24" s="1"/>
  <c r="EA112" i="24"/>
  <c r="EC112" i="24" s="1"/>
  <c r="AA112" i="24"/>
  <c r="AC112" i="24" s="1"/>
  <c r="J112" i="24"/>
  <c r="L112" i="24" s="1"/>
  <c r="DA112" i="24"/>
  <c r="DC112" i="24" s="1"/>
  <c r="BA112" i="24"/>
  <c r="BC112" i="24" s="1"/>
  <c r="CA112" i="24"/>
  <c r="CC112" i="24" s="1"/>
  <c r="H112" i="24"/>
  <c r="FA112" i="24"/>
  <c r="FC112" i="24" s="1"/>
  <c r="J258" i="24"/>
  <c r="L258" i="24" s="1"/>
  <c r="H258" i="24"/>
  <c r="H276" i="24"/>
  <c r="J276" i="24"/>
  <c r="L276" i="24" s="1"/>
  <c r="D99" i="24"/>
  <c r="BB99" i="24"/>
  <c r="K99" i="24"/>
  <c r="AB99" i="24"/>
  <c r="FB99" i="24"/>
  <c r="EB99" i="24"/>
  <c r="HB99" i="24"/>
  <c r="IB99" i="24"/>
  <c r="GB99" i="24"/>
  <c r="E99" i="24"/>
  <c r="DB99" i="24"/>
  <c r="CB99" i="24"/>
  <c r="BB64" i="24"/>
  <c r="CB64" i="24"/>
  <c r="D64" i="24"/>
  <c r="K64" i="24"/>
  <c r="GB64" i="24"/>
  <c r="DB64" i="24"/>
  <c r="FB64" i="24"/>
  <c r="EB64" i="24"/>
  <c r="HB64" i="24"/>
  <c r="IB64" i="24"/>
  <c r="AB64" i="24"/>
  <c r="E64" i="24"/>
  <c r="K234" i="24"/>
  <c r="E234" i="24"/>
  <c r="D234" i="24"/>
  <c r="K272" i="24"/>
  <c r="E272" i="24"/>
  <c r="D272" i="24"/>
  <c r="E154" i="24"/>
  <c r="BB154" i="24"/>
  <c r="FB154" i="24"/>
  <c r="IB154" i="24"/>
  <c r="AB154" i="24"/>
  <c r="D154" i="24"/>
  <c r="CB154" i="24"/>
  <c r="DB154" i="24"/>
  <c r="K154" i="24"/>
  <c r="HB154" i="24"/>
  <c r="GB154" i="24"/>
  <c r="EB154" i="24"/>
  <c r="GA26" i="24"/>
  <c r="GC26" i="24" s="1"/>
  <c r="FA26" i="24"/>
  <c r="FC26" i="24" s="1"/>
  <c r="EA26" i="24"/>
  <c r="EC26" i="24" s="1"/>
  <c r="HA26" i="24"/>
  <c r="HC26" i="24" s="1"/>
  <c r="H26" i="24"/>
  <c r="DA26" i="24"/>
  <c r="DC26" i="24" s="1"/>
  <c r="BA26" i="24"/>
  <c r="BC26" i="24" s="1"/>
  <c r="J26" i="24"/>
  <c r="L26" i="24" s="1"/>
  <c r="CA26" i="24"/>
  <c r="CC26" i="24" s="1"/>
  <c r="IA26" i="24"/>
  <c r="IC26" i="24" s="1"/>
  <c r="AA26" i="24"/>
  <c r="AC26" i="24" s="1"/>
  <c r="BA62" i="24"/>
  <c r="BC62" i="24" s="1"/>
  <c r="H62" i="24"/>
  <c r="HA62" i="24"/>
  <c r="HC62" i="24" s="1"/>
  <c r="EA62" i="24"/>
  <c r="EC62" i="24" s="1"/>
  <c r="IA62" i="24"/>
  <c r="IC62" i="24" s="1"/>
  <c r="FA62" i="24"/>
  <c r="FC62" i="24" s="1"/>
  <c r="CA62" i="24"/>
  <c r="CC62" i="24" s="1"/>
  <c r="AA62" i="24"/>
  <c r="AC62" i="24" s="1"/>
  <c r="DA62" i="24"/>
  <c r="DC62" i="24" s="1"/>
  <c r="GA62" i="24"/>
  <c r="GC62" i="24" s="1"/>
  <c r="J62" i="24"/>
  <c r="L62" i="24" s="1"/>
  <c r="DA106" i="24"/>
  <c r="DC106" i="24" s="1"/>
  <c r="BB52" i="24"/>
  <c r="K52" i="24"/>
  <c r="CB52" i="24"/>
  <c r="E52" i="24"/>
  <c r="HB52" i="24"/>
  <c r="EB52" i="24"/>
  <c r="IB52" i="24"/>
  <c r="AB52" i="24"/>
  <c r="DB52" i="24"/>
  <c r="FB52" i="24"/>
  <c r="GB52" i="24"/>
  <c r="D52" i="24"/>
  <c r="K293" i="24"/>
  <c r="E293" i="24"/>
  <c r="D293" i="24"/>
  <c r="IB82" i="24"/>
  <c r="AB82" i="24"/>
  <c r="BB82" i="24"/>
  <c r="DB82" i="24"/>
  <c r="E82" i="24"/>
  <c r="GB82" i="24"/>
  <c r="D82" i="24"/>
  <c r="K82" i="24"/>
  <c r="HB82" i="24"/>
  <c r="FB82" i="24"/>
  <c r="EB82" i="24"/>
  <c r="CB82" i="24"/>
  <c r="GB59" i="24"/>
  <c r="DB59" i="24"/>
  <c r="K59" i="24"/>
  <c r="D59" i="24"/>
  <c r="EB59" i="24"/>
  <c r="FB59" i="24"/>
  <c r="AB59" i="24"/>
  <c r="E59" i="24"/>
  <c r="CB59" i="24"/>
  <c r="HB59" i="24"/>
  <c r="BB59" i="24"/>
  <c r="IB59" i="24"/>
  <c r="E174" i="24"/>
  <c r="D174" i="24"/>
  <c r="DB174" i="24"/>
  <c r="GB174" i="24"/>
  <c r="BB174" i="24"/>
  <c r="FB174" i="24"/>
  <c r="K174" i="24"/>
  <c r="HB174" i="24"/>
  <c r="IB174" i="24"/>
  <c r="AB174" i="24"/>
  <c r="CB174" i="24"/>
  <c r="EB174" i="24"/>
  <c r="K271" i="24"/>
  <c r="E271" i="24"/>
  <c r="D271" i="24"/>
  <c r="FB151" i="24"/>
  <c r="DB151" i="24"/>
  <c r="D151" i="24"/>
  <c r="HB151" i="24"/>
  <c r="EB151" i="24"/>
  <c r="E151" i="24"/>
  <c r="K151" i="24"/>
  <c r="CB151" i="24"/>
  <c r="GB151" i="24"/>
  <c r="IB151" i="24"/>
  <c r="BB151" i="24"/>
  <c r="AB151" i="24"/>
  <c r="E17" i="24"/>
  <c r="FB17" i="24"/>
  <c r="EB17" i="24"/>
  <c r="CB17" i="24"/>
  <c r="AB17" i="24"/>
  <c r="K17" i="24"/>
  <c r="D17" i="24"/>
  <c r="GB17" i="24"/>
  <c r="DB17" i="24"/>
  <c r="IB17" i="24"/>
  <c r="HB17" i="24"/>
  <c r="BB17" i="24"/>
  <c r="AB68" i="24"/>
  <c r="D68" i="24"/>
  <c r="FB68" i="24"/>
  <c r="DB68" i="24"/>
  <c r="CB68" i="24"/>
  <c r="GB68" i="24"/>
  <c r="IB68" i="24"/>
  <c r="EB68" i="24"/>
  <c r="E68" i="24"/>
  <c r="K68" i="24"/>
  <c r="HB68" i="24"/>
  <c r="BB68" i="24"/>
  <c r="BB200" i="24"/>
  <c r="HB200" i="24"/>
  <c r="K200" i="24"/>
  <c r="FB200" i="24"/>
  <c r="E200" i="24"/>
  <c r="DB200" i="24"/>
  <c r="D200" i="24"/>
  <c r="GB200" i="24"/>
  <c r="AB200" i="24"/>
  <c r="IB200" i="24"/>
  <c r="CB200" i="24"/>
  <c r="EB200" i="24"/>
  <c r="CB36" i="24"/>
  <c r="DB36" i="24"/>
  <c r="HB36" i="24"/>
  <c r="BB36" i="24"/>
  <c r="AB36" i="24"/>
  <c r="D36" i="24"/>
  <c r="IB36" i="24"/>
  <c r="K36" i="24"/>
  <c r="E36" i="24"/>
  <c r="GB36" i="24"/>
  <c r="EB36" i="24"/>
  <c r="FB36" i="24"/>
  <c r="K217" i="24"/>
  <c r="D217" i="24"/>
  <c r="E217" i="24"/>
  <c r="E199" i="24"/>
  <c r="FB199" i="24"/>
  <c r="D199" i="24"/>
  <c r="IB199" i="24"/>
  <c r="GB199" i="24"/>
  <c r="K199" i="24"/>
  <c r="CB199" i="24"/>
  <c r="BB199" i="24"/>
  <c r="AB199" i="24"/>
  <c r="EB199" i="24"/>
  <c r="HB199" i="24"/>
  <c r="DB199" i="24"/>
  <c r="J30" i="24"/>
  <c r="L30" i="24" s="1"/>
  <c r="BA30" i="24"/>
  <c r="BC30" i="24" s="1"/>
  <c r="HA155" i="24"/>
  <c r="HC155" i="24" s="1"/>
  <c r="DA155" i="24"/>
  <c r="DC155" i="24" s="1"/>
  <c r="EA155" i="24"/>
  <c r="EC155" i="24" s="1"/>
  <c r="H155" i="24"/>
  <c r="IA155" i="24"/>
  <c r="IC155" i="24" s="1"/>
  <c r="AA155" i="24"/>
  <c r="AC155" i="24" s="1"/>
  <c r="GA155" i="24"/>
  <c r="GC155" i="24" s="1"/>
  <c r="J155" i="24"/>
  <c r="L155" i="24" s="1"/>
  <c r="BA155" i="24"/>
  <c r="BC155" i="24" s="1"/>
  <c r="FA155" i="24"/>
  <c r="FC155" i="24" s="1"/>
  <c r="CA155" i="24"/>
  <c r="CC155" i="24" s="1"/>
  <c r="EA76" i="24"/>
  <c r="EC76" i="24" s="1"/>
  <c r="J76" i="24"/>
  <c r="L76" i="24" s="1"/>
  <c r="H76" i="24"/>
  <c r="HA76" i="24"/>
  <c r="HC76" i="24" s="1"/>
  <c r="AA76" i="24"/>
  <c r="AC76" i="24" s="1"/>
  <c r="CA76" i="24"/>
  <c r="CC76" i="24" s="1"/>
  <c r="IA76" i="24"/>
  <c r="IC76" i="24" s="1"/>
  <c r="DA76" i="24"/>
  <c r="DC76" i="24" s="1"/>
  <c r="FA76" i="24"/>
  <c r="FC76" i="24" s="1"/>
  <c r="BA76" i="24"/>
  <c r="BC76" i="24" s="1"/>
  <c r="GA76" i="24"/>
  <c r="GC76" i="24" s="1"/>
  <c r="H111" i="24"/>
  <c r="IA111" i="24"/>
  <c r="IC111" i="24" s="1"/>
  <c r="AA111" i="24"/>
  <c r="AC111" i="24" s="1"/>
  <c r="CA111" i="24"/>
  <c r="CC111" i="24" s="1"/>
  <c r="J111" i="24"/>
  <c r="L111" i="24" s="1"/>
  <c r="FA111" i="24"/>
  <c r="FC111" i="24" s="1"/>
  <c r="BA111" i="24"/>
  <c r="BC111" i="24" s="1"/>
  <c r="EA111" i="24"/>
  <c r="EC111" i="24" s="1"/>
  <c r="HA111" i="24"/>
  <c r="HC111" i="24" s="1"/>
  <c r="GA111" i="24"/>
  <c r="GC111" i="24" s="1"/>
  <c r="DA111" i="24"/>
  <c r="DC111" i="24" s="1"/>
  <c r="BA87" i="24"/>
  <c r="BC87" i="24" s="1"/>
  <c r="H87" i="24"/>
  <c r="HA87" i="24"/>
  <c r="HC87" i="24" s="1"/>
  <c r="CA87" i="24"/>
  <c r="CC87" i="24" s="1"/>
  <c r="DA87" i="24"/>
  <c r="DC87" i="24" s="1"/>
  <c r="EA87" i="24"/>
  <c r="EC87" i="24" s="1"/>
  <c r="J87" i="24"/>
  <c r="L87" i="24" s="1"/>
  <c r="AA87" i="24"/>
  <c r="AC87" i="24" s="1"/>
  <c r="GA87" i="24"/>
  <c r="GC87" i="24" s="1"/>
  <c r="FA87" i="24"/>
  <c r="FC87" i="24" s="1"/>
  <c r="IA87" i="24"/>
  <c r="IC87" i="24" s="1"/>
  <c r="H242" i="24"/>
  <c r="J242" i="24"/>
  <c r="L242" i="24" s="1"/>
  <c r="J75" i="24"/>
  <c r="L75" i="24" s="1"/>
  <c r="K257" i="24"/>
  <c r="D257" i="24"/>
  <c r="E257" i="24"/>
  <c r="D245" i="24"/>
  <c r="E245" i="24"/>
  <c r="K245" i="24"/>
  <c r="H220" i="24"/>
  <c r="J220" i="24"/>
  <c r="L220" i="24" s="1"/>
  <c r="AA102" i="24"/>
  <c r="AC102" i="24" s="1"/>
  <c r="GA102" i="24"/>
  <c r="GC102" i="24" s="1"/>
  <c r="HA102" i="24"/>
  <c r="HC102" i="24" s="1"/>
  <c r="IA102" i="24"/>
  <c r="IC102" i="24" s="1"/>
  <c r="H102" i="24"/>
  <c r="CA102" i="24"/>
  <c r="CC102" i="24" s="1"/>
  <c r="DA102" i="24"/>
  <c r="DC102" i="24" s="1"/>
  <c r="BA102" i="24"/>
  <c r="BC102" i="24" s="1"/>
  <c r="EA102" i="24"/>
  <c r="EC102" i="24" s="1"/>
  <c r="J102" i="24"/>
  <c r="L102" i="24" s="1"/>
  <c r="FA102" i="24"/>
  <c r="FC102" i="24" s="1"/>
  <c r="GA190" i="24"/>
  <c r="GC190" i="24" s="1"/>
  <c r="J190" i="24"/>
  <c r="L190" i="24" s="1"/>
  <c r="IA190" i="24"/>
  <c r="IC190" i="24" s="1"/>
  <c r="BA190" i="24"/>
  <c r="BC190" i="24" s="1"/>
  <c r="H190" i="24"/>
  <c r="FA190" i="24"/>
  <c r="FC190" i="24" s="1"/>
  <c r="CA190" i="24"/>
  <c r="CC190" i="24" s="1"/>
  <c r="DA190" i="24"/>
  <c r="DC190" i="24" s="1"/>
  <c r="AA190" i="24"/>
  <c r="AC190" i="24" s="1"/>
  <c r="HA190" i="24"/>
  <c r="HC190" i="24" s="1"/>
  <c r="EA190" i="24"/>
  <c r="EC190" i="24" s="1"/>
  <c r="IA193" i="24"/>
  <c r="IC193" i="24" s="1"/>
  <c r="AA193" i="24"/>
  <c r="AC193" i="24" s="1"/>
  <c r="BA193" i="24"/>
  <c r="BC193" i="24" s="1"/>
  <c r="CA193" i="24"/>
  <c r="CC193" i="24" s="1"/>
  <c r="EA193" i="24"/>
  <c r="EC193" i="24" s="1"/>
  <c r="HA193" i="24"/>
  <c r="HC193" i="24" s="1"/>
  <c r="FA193" i="24"/>
  <c r="FC193" i="24" s="1"/>
  <c r="H193" i="24"/>
  <c r="DA193" i="24"/>
  <c r="DC193" i="24" s="1"/>
  <c r="J193" i="24"/>
  <c r="L193" i="24" s="1"/>
  <c r="GA193" i="24"/>
  <c r="GC193" i="24" s="1"/>
  <c r="HA18" i="24"/>
  <c r="HC18" i="24" s="1"/>
  <c r="FA18" i="24"/>
  <c r="FC18" i="24" s="1"/>
  <c r="CA18" i="24"/>
  <c r="CC18" i="24" s="1"/>
  <c r="AA18" i="24"/>
  <c r="AC18" i="24" s="1"/>
  <c r="EA18" i="24"/>
  <c r="EC18" i="24" s="1"/>
  <c r="J18" i="24"/>
  <c r="L18" i="24" s="1"/>
  <c r="DA18" i="24"/>
  <c r="DC18" i="24" s="1"/>
  <c r="GA18" i="24"/>
  <c r="GC18" i="24" s="1"/>
  <c r="H18" i="24"/>
  <c r="IA18" i="24"/>
  <c r="IC18" i="24" s="1"/>
  <c r="BA18" i="24"/>
  <c r="BC18" i="24" s="1"/>
  <c r="H300" i="24"/>
  <c r="J300" i="24"/>
  <c r="L300" i="24" s="1"/>
  <c r="J262" i="24"/>
  <c r="L262" i="24" s="1"/>
  <c r="H262" i="24"/>
  <c r="J47" i="24"/>
  <c r="L47" i="24" s="1"/>
  <c r="EA47" i="24"/>
  <c r="EC47" i="24" s="1"/>
  <c r="AA47" i="24"/>
  <c r="AC47" i="24" s="1"/>
  <c r="FA47" i="24"/>
  <c r="FC47" i="24" s="1"/>
  <c r="H47" i="24"/>
  <c r="BA47" i="24"/>
  <c r="BC47" i="24" s="1"/>
  <c r="GA47" i="24"/>
  <c r="GC47" i="24" s="1"/>
  <c r="HA47" i="24"/>
  <c r="HC47" i="24" s="1"/>
  <c r="IA47" i="24"/>
  <c r="IC47" i="24" s="1"/>
  <c r="CA47" i="24"/>
  <c r="CC47" i="24" s="1"/>
  <c r="DA47" i="24"/>
  <c r="DC47" i="24" s="1"/>
  <c r="CA120" i="24"/>
  <c r="CC120" i="24" s="1"/>
  <c r="HA120" i="24"/>
  <c r="HC120" i="24" s="1"/>
  <c r="IA120" i="24"/>
  <c r="IC120" i="24" s="1"/>
  <c r="H120" i="24"/>
  <c r="FA120" i="24"/>
  <c r="FC120" i="24" s="1"/>
  <c r="DA120" i="24"/>
  <c r="DC120" i="24" s="1"/>
  <c r="AA120" i="24"/>
  <c r="AC120" i="24" s="1"/>
  <c r="J120" i="24"/>
  <c r="L120" i="24" s="1"/>
  <c r="EA120" i="24"/>
  <c r="EC120" i="24" s="1"/>
  <c r="BA120" i="24"/>
  <c r="BC120" i="24" s="1"/>
  <c r="GA120" i="24"/>
  <c r="GC120" i="24" s="1"/>
  <c r="GA43" i="24"/>
  <c r="GC43" i="24" s="1"/>
  <c r="H268" i="24"/>
  <c r="J268" i="24"/>
  <c r="L268" i="24" s="1"/>
  <c r="GA105" i="24"/>
  <c r="GC105" i="24" s="1"/>
  <c r="DA101" i="24"/>
  <c r="DC101" i="24" s="1"/>
  <c r="HA101" i="24"/>
  <c r="HC101" i="24" s="1"/>
  <c r="IA101" i="24"/>
  <c r="IC101" i="24" s="1"/>
  <c r="EA101" i="24"/>
  <c r="EC101" i="24" s="1"/>
  <c r="H101" i="24"/>
  <c r="CA101" i="24"/>
  <c r="CC101" i="24" s="1"/>
  <c r="BA101" i="24"/>
  <c r="BC101" i="24" s="1"/>
  <c r="FA101" i="24"/>
  <c r="FC101" i="24" s="1"/>
  <c r="J101" i="24"/>
  <c r="L101" i="24" s="1"/>
  <c r="GA101" i="24"/>
  <c r="GC101" i="24" s="1"/>
  <c r="AA101" i="24"/>
  <c r="AC101" i="24" s="1"/>
  <c r="J219" i="24"/>
  <c r="L219" i="24" s="1"/>
  <c r="H219" i="24"/>
  <c r="K96" i="24"/>
  <c r="IB96" i="24"/>
  <c r="BB96" i="24"/>
  <c r="FB96" i="24"/>
  <c r="DB96" i="24"/>
  <c r="AB96" i="24"/>
  <c r="D96" i="24"/>
  <c r="GB96" i="24"/>
  <c r="CB96" i="24"/>
  <c r="HB96" i="24"/>
  <c r="EB96" i="24"/>
  <c r="E96" i="24"/>
  <c r="K270" i="24"/>
  <c r="D270" i="24"/>
  <c r="E270" i="24"/>
  <c r="E237" i="24"/>
  <c r="D237" i="24"/>
  <c r="K237" i="24"/>
  <c r="K179" i="24"/>
  <c r="D179" i="24"/>
  <c r="DB179" i="24"/>
  <c r="EB179" i="24"/>
  <c r="BB179" i="24"/>
  <c r="HB179" i="24"/>
  <c r="GB179" i="24"/>
  <c r="AB179" i="24"/>
  <c r="CB179" i="24"/>
  <c r="E179" i="24"/>
  <c r="IB179" i="24"/>
  <c r="FB179" i="24"/>
  <c r="AB173" i="24"/>
  <c r="FB173" i="24"/>
  <c r="EB173" i="24"/>
  <c r="CB173" i="24"/>
  <c r="K173" i="24"/>
  <c r="HB173" i="24"/>
  <c r="GB173" i="24"/>
  <c r="IB173" i="24"/>
  <c r="BB173" i="24"/>
  <c r="E173" i="24"/>
  <c r="DB173" i="24"/>
  <c r="D173" i="24"/>
  <c r="IB146" i="24"/>
  <c r="BB146" i="24"/>
  <c r="K146" i="24"/>
  <c r="E146" i="24"/>
  <c r="CB146" i="24"/>
  <c r="GB146" i="24"/>
  <c r="D146" i="24"/>
  <c r="FB146" i="24"/>
  <c r="AB146" i="24"/>
  <c r="HB146" i="24"/>
  <c r="DB146" i="24"/>
  <c r="EB146" i="24"/>
  <c r="IB14" i="24"/>
  <c r="D14" i="24"/>
  <c r="EB14" i="24"/>
  <c r="CB14" i="24"/>
  <c r="BB14" i="24"/>
  <c r="E14" i="24"/>
  <c r="FB14" i="24"/>
  <c r="AB14" i="24"/>
  <c r="HB14" i="24"/>
  <c r="K14" i="24"/>
  <c r="DB14" i="24"/>
  <c r="GB14" i="24"/>
  <c r="K147" i="24"/>
  <c r="EB147" i="24"/>
  <c r="BB147" i="24"/>
  <c r="E147" i="24"/>
  <c r="GB147" i="24"/>
  <c r="HB147" i="24"/>
  <c r="DB147" i="24"/>
  <c r="CB147" i="24"/>
  <c r="D147" i="24"/>
  <c r="FB147" i="24"/>
  <c r="AB147" i="24"/>
  <c r="IB147" i="24"/>
  <c r="K223" i="24"/>
  <c r="D223" i="24"/>
  <c r="E223" i="24"/>
  <c r="K226" i="24"/>
  <c r="E226" i="24"/>
  <c r="D226" i="24"/>
  <c r="K39" i="24"/>
  <c r="EB39" i="24"/>
  <c r="D39" i="24"/>
  <c r="DB39" i="24"/>
  <c r="GB39" i="24"/>
  <c r="AB39" i="24"/>
  <c r="E39" i="24"/>
  <c r="IB39" i="24"/>
  <c r="BB39" i="24"/>
  <c r="FB39" i="24"/>
  <c r="HB39" i="24"/>
  <c r="CB39" i="24"/>
  <c r="D136" i="24"/>
  <c r="FB136" i="24"/>
  <c r="DB136" i="24"/>
  <c r="AB136" i="24"/>
  <c r="IB136" i="24"/>
  <c r="CB136" i="24"/>
  <c r="HB136" i="24"/>
  <c r="BB136" i="24"/>
  <c r="K136" i="24"/>
  <c r="EB136" i="24"/>
  <c r="E136" i="24"/>
  <c r="GB136" i="24"/>
  <c r="K241" i="24"/>
  <c r="E241" i="24"/>
  <c r="D241" i="24"/>
  <c r="BA93" i="24"/>
  <c r="BC93" i="24" s="1"/>
  <c r="FA93" i="24"/>
  <c r="FC93" i="24" s="1"/>
  <c r="IA93" i="24"/>
  <c r="IC93" i="24" s="1"/>
  <c r="EA93" i="24"/>
  <c r="EC93" i="24" s="1"/>
  <c r="J93" i="24"/>
  <c r="L93" i="24" s="1"/>
  <c r="H93" i="24"/>
  <c r="AA93" i="24"/>
  <c r="AC93" i="24" s="1"/>
  <c r="GA93" i="24"/>
  <c r="GC93" i="24" s="1"/>
  <c r="HA93" i="24"/>
  <c r="HC93" i="24" s="1"/>
  <c r="CA93" i="24"/>
  <c r="CC93" i="24" s="1"/>
  <c r="DA93" i="24"/>
  <c r="DC93" i="24" s="1"/>
  <c r="IA11" i="22"/>
  <c r="FE10" i="22"/>
  <c r="FF10" i="22" s="1"/>
  <c r="FI10" i="22" s="1"/>
  <c r="FG10" i="22"/>
  <c r="IG10" i="22"/>
  <c r="ID10" i="22"/>
  <c r="BH9" i="22"/>
  <c r="BI9" i="22"/>
  <c r="IG9" i="22"/>
  <c r="IE9" i="22"/>
  <c r="IF9" i="22" s="1"/>
  <c r="II9" i="22" s="1"/>
  <c r="DI9" i="22"/>
  <c r="DH9" i="22"/>
  <c r="BA11" i="22"/>
  <c r="BD11" i="22" s="1"/>
  <c r="BJ9" i="22"/>
  <c r="FC11" i="22"/>
  <c r="FG11" i="22" s="1"/>
  <c r="FD11" i="22"/>
  <c r="FA12" i="22"/>
  <c r="FD12" i="22" s="1"/>
  <c r="BG9" i="22"/>
  <c r="BC10" i="22"/>
  <c r="BD10" i="22"/>
  <c r="AC10" i="22" l="1"/>
  <c r="AA11" i="22"/>
  <c r="AA12" i="22" s="1"/>
  <c r="K274" i="24"/>
  <c r="D274" i="24"/>
  <c r="E274" i="24"/>
  <c r="K137" i="24"/>
  <c r="IB137" i="24"/>
  <c r="GB137" i="24"/>
  <c r="EB137" i="24"/>
  <c r="E137" i="24"/>
  <c r="D137" i="24"/>
  <c r="DB137" i="24"/>
  <c r="FB137" i="24"/>
  <c r="AB137" i="24"/>
  <c r="AB166" i="24"/>
  <c r="FB166" i="24"/>
  <c r="BB166" i="24"/>
  <c r="EB166" i="24"/>
  <c r="GB166" i="24"/>
  <c r="D166" i="24"/>
  <c r="K166" i="24"/>
  <c r="HB166" i="24"/>
  <c r="E166" i="24"/>
  <c r="IB166" i="24"/>
  <c r="DB166" i="24"/>
  <c r="CB166" i="24"/>
  <c r="E83" i="24"/>
  <c r="EB83" i="24"/>
  <c r="FB83" i="24"/>
  <c r="D83" i="24"/>
  <c r="HB83" i="24"/>
  <c r="GB83" i="24"/>
  <c r="AB83" i="24"/>
  <c r="K83" i="24"/>
  <c r="BB83" i="24"/>
  <c r="CB83" i="24"/>
  <c r="IB83" i="24"/>
  <c r="DB83" i="24"/>
  <c r="BB65" i="24"/>
  <c r="K65" i="24"/>
  <c r="E65" i="24"/>
  <c r="HB65" i="24"/>
  <c r="DB65" i="24"/>
  <c r="AB65" i="24"/>
  <c r="FB65" i="24"/>
  <c r="GB65" i="24"/>
  <c r="EB65" i="24"/>
  <c r="D65" i="24"/>
  <c r="IB65" i="24"/>
  <c r="CB65" i="24"/>
  <c r="HB156" i="24"/>
  <c r="AB156" i="24"/>
  <c r="IB156" i="24"/>
  <c r="BB156" i="24"/>
  <c r="D156" i="24"/>
  <c r="EB156" i="24"/>
  <c r="FB156" i="24"/>
  <c r="GB156" i="24"/>
  <c r="DB156" i="24"/>
  <c r="CB156" i="24"/>
  <c r="K156" i="24"/>
  <c r="E156" i="24"/>
  <c r="FB97" i="24"/>
  <c r="BB97" i="24"/>
  <c r="E97" i="24"/>
  <c r="EB97" i="24"/>
  <c r="IB97" i="24"/>
  <c r="D97" i="24"/>
  <c r="HB97" i="24"/>
  <c r="K97" i="24"/>
  <c r="GB97" i="24"/>
  <c r="E107" i="24"/>
  <c r="BB107" i="24"/>
  <c r="GB107" i="24"/>
  <c r="CB107" i="24"/>
  <c r="FB107" i="24"/>
  <c r="IB107" i="24"/>
  <c r="DB107" i="24"/>
  <c r="HB107" i="24"/>
  <c r="K107" i="24"/>
  <c r="EB107" i="24"/>
  <c r="CB38" i="24"/>
  <c r="DB38" i="24"/>
  <c r="IB38" i="24"/>
  <c r="K38" i="24"/>
  <c r="AB38" i="24"/>
  <c r="D38" i="24"/>
  <c r="E38" i="24"/>
  <c r="GB38" i="24"/>
  <c r="FB38" i="24"/>
  <c r="HB38" i="24"/>
  <c r="BB38" i="24"/>
  <c r="EB38" i="24"/>
  <c r="FA161" i="24"/>
  <c r="FC161" i="24" s="1"/>
  <c r="AA161" i="24"/>
  <c r="AC161" i="24" s="1"/>
  <c r="J161" i="24"/>
  <c r="L161" i="24" s="1"/>
  <c r="DA161" i="24"/>
  <c r="DC161" i="24" s="1"/>
  <c r="EA161" i="24"/>
  <c r="EC161" i="24" s="1"/>
  <c r="IA161" i="24"/>
  <c r="IC161" i="24" s="1"/>
  <c r="BA161" i="24"/>
  <c r="BC161" i="24" s="1"/>
  <c r="CA161" i="24"/>
  <c r="CC161" i="24" s="1"/>
  <c r="GA35" i="24"/>
  <c r="GC35" i="24" s="1"/>
  <c r="BA35" i="24"/>
  <c r="BC35" i="24" s="1"/>
  <c r="FA35" i="24"/>
  <c r="FC35" i="24" s="1"/>
  <c r="IA35" i="24"/>
  <c r="IC35" i="24" s="1"/>
  <c r="J35" i="24"/>
  <c r="L35" i="24" s="1"/>
  <c r="CA35" i="24"/>
  <c r="CC35" i="24" s="1"/>
  <c r="HA35" i="24"/>
  <c r="HC35" i="24" s="1"/>
  <c r="AA35" i="24"/>
  <c r="AC35" i="24" s="1"/>
  <c r="H187" i="24"/>
  <c r="AA187" i="24"/>
  <c r="AC187" i="24" s="1"/>
  <c r="IA187" i="24"/>
  <c r="IC187" i="24" s="1"/>
  <c r="BA187" i="24"/>
  <c r="BC187" i="24" s="1"/>
  <c r="DA187" i="24"/>
  <c r="DC187" i="24" s="1"/>
  <c r="FA187" i="24"/>
  <c r="FC187" i="24" s="1"/>
  <c r="CA187" i="24"/>
  <c r="CC187" i="24" s="1"/>
  <c r="J187" i="24"/>
  <c r="L187" i="24" s="1"/>
  <c r="HA187" i="24"/>
  <c r="HC187" i="24" s="1"/>
  <c r="BA33" i="24"/>
  <c r="BC33" i="24" s="1"/>
  <c r="FA33" i="24"/>
  <c r="FC33" i="24" s="1"/>
  <c r="DA33" i="24"/>
  <c r="DC33" i="24" s="1"/>
  <c r="GA33" i="24"/>
  <c r="GC33" i="24" s="1"/>
  <c r="EA33" i="24"/>
  <c r="EC33" i="24" s="1"/>
  <c r="CA33" i="24"/>
  <c r="CC33" i="24" s="1"/>
  <c r="H33" i="24"/>
  <c r="AA33" i="24"/>
  <c r="AC33" i="24" s="1"/>
  <c r="D107" i="24"/>
  <c r="J266" i="24"/>
  <c r="L266" i="24" s="1"/>
  <c r="H266" i="24"/>
  <c r="H103" i="24"/>
  <c r="DA103" i="24"/>
  <c r="DC103" i="24" s="1"/>
  <c r="J103" i="24"/>
  <c r="L103" i="24" s="1"/>
  <c r="DB89" i="24"/>
  <c r="EB89" i="24"/>
  <c r="K89" i="24"/>
  <c r="AB89" i="24"/>
  <c r="FB89" i="24"/>
  <c r="IB89" i="24"/>
  <c r="GB89" i="24"/>
  <c r="HB89" i="24"/>
  <c r="CB89" i="24"/>
  <c r="E89" i="24"/>
  <c r="D89" i="24"/>
  <c r="CB97" i="24"/>
  <c r="E213" i="24"/>
  <c r="D213" i="24"/>
  <c r="K213" i="24"/>
  <c r="CB122" i="24"/>
  <c r="D122" i="24"/>
  <c r="DB122" i="24"/>
  <c r="BB122" i="24"/>
  <c r="IB122" i="24"/>
  <c r="FB122" i="24"/>
  <c r="HB122" i="24"/>
  <c r="EB122" i="24"/>
  <c r="K122" i="24"/>
  <c r="AB122" i="24"/>
  <c r="GB122" i="24"/>
  <c r="BB89" i="24"/>
  <c r="DB97" i="24"/>
  <c r="BB137" i="24"/>
  <c r="CB137" i="24"/>
  <c r="AA201" i="24"/>
  <c r="AC201" i="24" s="1"/>
  <c r="BA201" i="24"/>
  <c r="BC201" i="24" s="1"/>
  <c r="H201" i="24"/>
  <c r="HA201" i="24"/>
  <c r="HC201" i="24" s="1"/>
  <c r="DA201" i="24"/>
  <c r="DC201" i="24" s="1"/>
  <c r="IA201" i="24"/>
  <c r="IC201" i="24" s="1"/>
  <c r="GA21" i="24"/>
  <c r="GC21" i="24" s="1"/>
  <c r="CA21" i="24"/>
  <c r="CC21" i="24" s="1"/>
  <c r="IA21" i="24"/>
  <c r="IC21" i="24" s="1"/>
  <c r="DA21" i="24"/>
  <c r="DC21" i="24" s="1"/>
  <c r="BA21" i="24"/>
  <c r="BC21" i="24" s="1"/>
  <c r="EA21" i="24"/>
  <c r="EC21" i="24" s="1"/>
  <c r="HA21" i="24"/>
  <c r="HC21" i="24" s="1"/>
  <c r="H21" i="24"/>
  <c r="IA48" i="24"/>
  <c r="IC48" i="24" s="1"/>
  <c r="J48" i="24"/>
  <c r="L48" i="24" s="1"/>
  <c r="DA48" i="24"/>
  <c r="DC48" i="24" s="1"/>
  <c r="GA11" i="24"/>
  <c r="GA12" i="24" s="1"/>
  <c r="H261" i="24"/>
  <c r="IB103" i="24"/>
  <c r="CB103" i="24"/>
  <c r="FB79" i="24"/>
  <c r="HB103" i="24"/>
  <c r="BB176" i="24"/>
  <c r="IB24" i="24"/>
  <c r="DB24" i="24"/>
  <c r="BB24" i="24"/>
  <c r="K24" i="24"/>
  <c r="GB24" i="24"/>
  <c r="EB40" i="24"/>
  <c r="FB40" i="24"/>
  <c r="IB40" i="24"/>
  <c r="HB67" i="24"/>
  <c r="EB67" i="24"/>
  <c r="IB67" i="24"/>
  <c r="FB67" i="24"/>
  <c r="D67" i="24"/>
  <c r="HB76" i="24"/>
  <c r="CB76" i="24"/>
  <c r="GB152" i="24"/>
  <c r="CB152" i="24"/>
  <c r="BB152" i="24"/>
  <c r="DB152" i="24"/>
  <c r="D152" i="24"/>
  <c r="IB152" i="24"/>
  <c r="K152" i="24"/>
  <c r="E152" i="24"/>
  <c r="FB152" i="24"/>
  <c r="EB152" i="24"/>
  <c r="HB152" i="24"/>
  <c r="AB152" i="24"/>
  <c r="HB34" i="24"/>
  <c r="E34" i="24"/>
  <c r="DB34" i="24"/>
  <c r="CB34" i="24"/>
  <c r="IB34" i="24"/>
  <c r="BB34" i="24"/>
  <c r="FB34" i="24"/>
  <c r="K34" i="24"/>
  <c r="EB34" i="24"/>
  <c r="GB34" i="24"/>
  <c r="AB34" i="24"/>
  <c r="AD46" i="24" s="1"/>
  <c r="D34" i="24"/>
  <c r="D269" i="24"/>
  <c r="E269" i="24"/>
  <c r="K269" i="24"/>
  <c r="BB47" i="24"/>
  <c r="HB47" i="24"/>
  <c r="FB87" i="24"/>
  <c r="HB87" i="24"/>
  <c r="K94" i="24"/>
  <c r="HB94" i="24"/>
  <c r="DB94" i="24"/>
  <c r="BB194" i="24"/>
  <c r="FB194" i="24"/>
  <c r="GB194" i="24"/>
  <c r="K194" i="24"/>
  <c r="EB194" i="24"/>
  <c r="HB194" i="24"/>
  <c r="CB194" i="24"/>
  <c r="IB194" i="24"/>
  <c r="AB194" i="24"/>
  <c r="DB194" i="24"/>
  <c r="E194" i="24"/>
  <c r="D194" i="24"/>
  <c r="GG7" i="22"/>
  <c r="K260" i="24"/>
  <c r="D260" i="24"/>
  <c r="D169" i="24"/>
  <c r="K169" i="24"/>
  <c r="FB169" i="24"/>
  <c r="DB169" i="24"/>
  <c r="CB169" i="24"/>
  <c r="E299" i="24"/>
  <c r="K299" i="24"/>
  <c r="D79" i="24"/>
  <c r="AB79" i="24"/>
  <c r="GB79" i="24"/>
  <c r="EB103" i="24"/>
  <c r="FB103" i="24"/>
  <c r="E103" i="24"/>
  <c r="D247" i="24"/>
  <c r="E247" i="24"/>
  <c r="K247" i="24"/>
  <c r="BB78" i="24"/>
  <c r="AB78" i="24"/>
  <c r="IB78" i="24"/>
  <c r="D78" i="24"/>
  <c r="GB78" i="24"/>
  <c r="K78" i="24"/>
  <c r="E78" i="24"/>
  <c r="CB78" i="24"/>
  <c r="EB78" i="24"/>
  <c r="FB78" i="24"/>
  <c r="DB78" i="24"/>
  <c r="HB78" i="24"/>
  <c r="K288" i="24"/>
  <c r="E288" i="24"/>
  <c r="D288" i="24"/>
  <c r="AB176" i="24"/>
  <c r="E176" i="24"/>
  <c r="DB176" i="24"/>
  <c r="DB84" i="24"/>
  <c r="FB84" i="24"/>
  <c r="FB118" i="24"/>
  <c r="GB118" i="24"/>
  <c r="E118" i="24"/>
  <c r="D118" i="24"/>
  <c r="IB118" i="24"/>
  <c r="DB118" i="24"/>
  <c r="AB118" i="24"/>
  <c r="HB118" i="24"/>
  <c r="K118" i="24"/>
  <c r="EB118" i="24"/>
  <c r="BB118" i="24"/>
  <c r="CB118" i="24"/>
  <c r="K215" i="24"/>
  <c r="D215" i="24"/>
  <c r="E215" i="24"/>
  <c r="J243" i="24"/>
  <c r="L243" i="24" s="1"/>
  <c r="HB79" i="24"/>
  <c r="E260" i="24"/>
  <c r="GB84" i="24"/>
  <c r="E84" i="24"/>
  <c r="D104" i="24"/>
  <c r="AB104" i="24"/>
  <c r="GB104" i="24"/>
  <c r="E275" i="24"/>
  <c r="K275" i="24"/>
  <c r="D275" i="24"/>
  <c r="G275" i="24" s="1"/>
  <c r="DB131" i="24"/>
  <c r="GB131" i="24"/>
  <c r="CB131" i="24"/>
  <c r="D131" i="24"/>
  <c r="D251" i="24"/>
  <c r="K251" i="24"/>
  <c r="D233" i="24"/>
  <c r="E233" i="24"/>
  <c r="HB58" i="24"/>
  <c r="CB58" i="24"/>
  <c r="EB58" i="24"/>
  <c r="D58" i="24"/>
  <c r="IB58" i="24"/>
  <c r="FB58" i="24"/>
  <c r="K58" i="24"/>
  <c r="AB58" i="24"/>
  <c r="DB58" i="24"/>
  <c r="E58" i="24"/>
  <c r="BB58" i="24"/>
  <c r="GB58" i="24"/>
  <c r="EB177" i="24"/>
  <c r="CB177" i="24"/>
  <c r="E177" i="24"/>
  <c r="IB177" i="24"/>
  <c r="FB177" i="24"/>
  <c r="AB177" i="24"/>
  <c r="BB177" i="24"/>
  <c r="DB177" i="24"/>
  <c r="HB177" i="24"/>
  <c r="D177" i="24"/>
  <c r="K177" i="24"/>
  <c r="GB177" i="24"/>
  <c r="D74" i="24"/>
  <c r="BB74" i="24"/>
  <c r="EB74" i="24"/>
  <c r="HB71" i="24"/>
  <c r="FB71" i="24"/>
  <c r="EB71" i="24"/>
  <c r="IB171" i="24"/>
  <c r="BB171" i="24"/>
  <c r="AB171" i="24"/>
  <c r="GB171" i="24"/>
  <c r="K171" i="24"/>
  <c r="D171" i="24"/>
  <c r="FB171" i="24"/>
  <c r="E171" i="24"/>
  <c r="EB171" i="24"/>
  <c r="DB171" i="24"/>
  <c r="CB171" i="24"/>
  <c r="HB171" i="24"/>
  <c r="D81" i="24"/>
  <c r="GB81" i="24"/>
  <c r="HB81" i="24"/>
  <c r="DB81" i="24"/>
  <c r="EB81" i="24"/>
  <c r="AB81" i="24"/>
  <c r="IB184" i="24"/>
  <c r="HB184" i="24"/>
  <c r="E184" i="24"/>
  <c r="EB184" i="24"/>
  <c r="D184" i="24"/>
  <c r="BB184" i="24"/>
  <c r="GH8" i="22"/>
  <c r="GI8" i="22"/>
  <c r="J298" i="24"/>
  <c r="L298" i="24" s="1"/>
  <c r="GA50" i="24"/>
  <c r="GC50" i="24" s="1"/>
  <c r="EB79" i="24"/>
  <c r="EB169" i="24"/>
  <c r="BB103" i="24"/>
  <c r="EA10" i="24"/>
  <c r="IB84" i="24"/>
  <c r="FB176" i="24"/>
  <c r="K198" i="24"/>
  <c r="IB198" i="24"/>
  <c r="D198" i="24"/>
  <c r="E290" i="24"/>
  <c r="D290" i="24"/>
  <c r="HB86" i="24"/>
  <c r="DB86" i="24"/>
  <c r="FB201" i="24"/>
  <c r="GB201" i="24"/>
  <c r="HB201" i="24"/>
  <c r="DB73" i="24"/>
  <c r="EB73" i="24"/>
  <c r="IB73" i="24"/>
  <c r="GB73" i="24"/>
  <c r="FB73" i="24"/>
  <c r="E73" i="24"/>
  <c r="D73" i="24"/>
  <c r="AB73" i="24"/>
  <c r="CB73" i="24"/>
  <c r="K73" i="24"/>
  <c r="HB73" i="24"/>
  <c r="BB73" i="24"/>
  <c r="EB98" i="24"/>
  <c r="D98" i="24"/>
  <c r="DB98" i="24"/>
  <c r="AB98" i="24"/>
  <c r="IB98" i="24"/>
  <c r="CB98" i="24"/>
  <c r="GB98" i="24"/>
  <c r="E98" i="24"/>
  <c r="K98" i="24"/>
  <c r="FB98" i="24"/>
  <c r="HB98" i="24"/>
  <c r="BB98" i="24"/>
  <c r="IB114" i="24"/>
  <c r="GB114" i="24"/>
  <c r="DB114" i="24"/>
  <c r="FB114" i="24"/>
  <c r="AB114" i="24"/>
  <c r="BB114" i="24"/>
  <c r="CB114" i="24"/>
  <c r="E114" i="24"/>
  <c r="HB114" i="24"/>
  <c r="EB114" i="24"/>
  <c r="K114" i="24"/>
  <c r="D114" i="24"/>
  <c r="DB153" i="24"/>
  <c r="D153" i="24"/>
  <c r="D246" i="24"/>
  <c r="K246" i="24"/>
  <c r="E246" i="24"/>
  <c r="EA133" i="24"/>
  <c r="EC133" i="24" s="1"/>
  <c r="AA50" i="24"/>
  <c r="AC50" i="24" s="1"/>
  <c r="AB169" i="24"/>
  <c r="HB169" i="24"/>
  <c r="BB169" i="24"/>
  <c r="D84" i="24"/>
  <c r="HB176" i="24"/>
  <c r="D280" i="24"/>
  <c r="E280" i="24"/>
  <c r="K280" i="24"/>
  <c r="AB197" i="24"/>
  <c r="BB197" i="24"/>
  <c r="K197" i="24"/>
  <c r="DB197" i="24"/>
  <c r="DB26" i="24"/>
  <c r="HB26" i="24"/>
  <c r="E228" i="24"/>
  <c r="D228" i="24"/>
  <c r="K228" i="24"/>
  <c r="GB53" i="24"/>
  <c r="DB53" i="24"/>
  <c r="BB53" i="24"/>
  <c r="EB53" i="24"/>
  <c r="K53" i="24"/>
  <c r="E53" i="24"/>
  <c r="FB53" i="24"/>
  <c r="IB53" i="24"/>
  <c r="D53" i="24"/>
  <c r="BC7" i="24" s="1"/>
  <c r="CB53" i="24"/>
  <c r="AB53" i="24"/>
  <c r="HB53" i="24"/>
  <c r="K113" i="24"/>
  <c r="D113" i="24"/>
  <c r="IB113" i="24"/>
  <c r="DB113" i="24"/>
  <c r="HB113" i="24"/>
  <c r="EB113" i="24"/>
  <c r="AB113" i="24"/>
  <c r="BB113" i="24"/>
  <c r="E113" i="24"/>
  <c r="FB113" i="24"/>
  <c r="GB113" i="24"/>
  <c r="CB113" i="24"/>
  <c r="E181" i="24"/>
  <c r="EB181" i="24"/>
  <c r="K100" i="24"/>
  <c r="BB100" i="24"/>
  <c r="DB124" i="24"/>
  <c r="GB124" i="24"/>
  <c r="CB124" i="24"/>
  <c r="D124" i="24"/>
  <c r="AB124" i="24"/>
  <c r="K124" i="24"/>
  <c r="IB124" i="24"/>
  <c r="E124" i="24"/>
  <c r="EB124" i="24"/>
  <c r="FB124" i="24"/>
  <c r="HB124" i="24"/>
  <c r="BB124" i="24"/>
  <c r="E163" i="24"/>
  <c r="AB163" i="24"/>
  <c r="K163" i="24"/>
  <c r="CB163" i="24"/>
  <c r="IB163" i="24"/>
  <c r="GA10" i="22"/>
  <c r="GC9" i="22"/>
  <c r="IA133" i="24"/>
  <c r="IC133" i="24" s="1"/>
  <c r="IB169" i="24"/>
  <c r="E169" i="24"/>
  <c r="EB187" i="24"/>
  <c r="CB84" i="24"/>
  <c r="K176" i="24"/>
  <c r="IB176" i="24"/>
  <c r="EB108" i="24"/>
  <c r="D108" i="24"/>
  <c r="HB108" i="24"/>
  <c r="D281" i="24"/>
  <c r="E281" i="24"/>
  <c r="CB165" i="24"/>
  <c r="E165" i="24"/>
  <c r="AB165" i="24"/>
  <c r="IB165" i="24"/>
  <c r="GB165" i="24"/>
  <c r="DB165" i="24"/>
  <c r="K165" i="24"/>
  <c r="HB165" i="24"/>
  <c r="FB165" i="24"/>
  <c r="D165" i="24"/>
  <c r="EB165" i="24"/>
  <c r="BB165" i="24"/>
  <c r="CB109" i="24"/>
  <c r="HB109" i="24"/>
  <c r="EB109" i="24"/>
  <c r="IB109" i="24"/>
  <c r="DB109" i="24"/>
  <c r="FB109" i="24"/>
  <c r="K109" i="24"/>
  <c r="E109" i="24"/>
  <c r="BB109" i="24"/>
  <c r="D109" i="24"/>
  <c r="G109" i="24" s="1"/>
  <c r="GB109" i="24"/>
  <c r="AB109" i="24"/>
  <c r="E292" i="24"/>
  <c r="D292" i="24"/>
  <c r="AB19" i="24"/>
  <c r="D19" i="24"/>
  <c r="HB63" i="24"/>
  <c r="K63" i="24"/>
  <c r="EB63" i="24"/>
  <c r="AB63" i="24"/>
  <c r="D289" i="24"/>
  <c r="E289" i="24"/>
  <c r="K289" i="24"/>
  <c r="GE7" i="22"/>
  <c r="GF7" i="22" s="1"/>
  <c r="D299" i="24"/>
  <c r="H299" i="24" s="1"/>
  <c r="GB103" i="24"/>
  <c r="K103" i="24"/>
  <c r="GB169" i="24"/>
  <c r="IB79" i="24"/>
  <c r="K79" i="24"/>
  <c r="CB79" i="24"/>
  <c r="EB84" i="24"/>
  <c r="D176" i="24"/>
  <c r="AB84" i="24"/>
  <c r="GB155" i="24"/>
  <c r="EB155" i="24"/>
  <c r="HB155" i="24"/>
  <c r="BB21" i="24"/>
  <c r="HB21" i="24"/>
  <c r="FB101" i="24"/>
  <c r="DB101" i="24"/>
  <c r="E15" i="24"/>
  <c r="AB15" i="24"/>
  <c r="K15" i="24"/>
  <c r="CB15" i="24"/>
  <c r="GB15" i="24"/>
  <c r="BB15" i="24"/>
  <c r="D15" i="24"/>
  <c r="HC3" i="24" s="1"/>
  <c r="EB15" i="24"/>
  <c r="HB15" i="24"/>
  <c r="DB15" i="24"/>
  <c r="IB15" i="24"/>
  <c r="FB15" i="24"/>
  <c r="AB61" i="24"/>
  <c r="D61" i="24"/>
  <c r="EB61" i="24"/>
  <c r="K61" i="24"/>
  <c r="FB61" i="24"/>
  <c r="IB61" i="24"/>
  <c r="DB61" i="24"/>
  <c r="BB61" i="24"/>
  <c r="E61" i="24"/>
  <c r="HB61" i="24"/>
  <c r="CB61" i="24"/>
  <c r="GB61" i="24"/>
  <c r="BB141" i="24"/>
  <c r="DB141" i="24"/>
  <c r="HB141" i="24"/>
  <c r="K141" i="24"/>
  <c r="FB141" i="24"/>
  <c r="AB141" i="24"/>
  <c r="IB141" i="24"/>
  <c r="E141" i="24"/>
  <c r="EB141" i="24"/>
  <c r="GB141" i="24"/>
  <c r="D141" i="24"/>
  <c r="CB141" i="24"/>
  <c r="K188" i="24"/>
  <c r="D188" i="24"/>
  <c r="GB115" i="24"/>
  <c r="E115" i="24"/>
  <c r="K256" i="24"/>
  <c r="E256" i="24"/>
  <c r="D256" i="24"/>
  <c r="FB105" i="24"/>
  <c r="CB105" i="24"/>
  <c r="GB105" i="24"/>
  <c r="AB105" i="24"/>
  <c r="HB105" i="24"/>
  <c r="E105" i="24"/>
  <c r="EH8" i="22"/>
  <c r="CA9" i="24"/>
  <c r="BA105" i="24"/>
  <c r="BC105" i="24" s="1"/>
  <c r="H105" i="24"/>
  <c r="EA30" i="24"/>
  <c r="EC30" i="24" s="1"/>
  <c r="EA27" i="24"/>
  <c r="EC27" i="24" s="1"/>
  <c r="GA27" i="24"/>
  <c r="GC27" i="24" s="1"/>
  <c r="GA84" i="24"/>
  <c r="GC84" i="24" s="1"/>
  <c r="IA84" i="24"/>
  <c r="IC84" i="24" s="1"/>
  <c r="EA50" i="24"/>
  <c r="EC50" i="24" s="1"/>
  <c r="IA163" i="24"/>
  <c r="IC163" i="24" s="1"/>
  <c r="AA163" i="24"/>
  <c r="AC163" i="24" s="1"/>
  <c r="AA103" i="24"/>
  <c r="AC103" i="24" s="1"/>
  <c r="HD9" i="22"/>
  <c r="IB180" i="24"/>
  <c r="EB180" i="24"/>
  <c r="AB180" i="24"/>
  <c r="D180" i="24"/>
  <c r="E180" i="24"/>
  <c r="BB180" i="24"/>
  <c r="CB180" i="24"/>
  <c r="DB180" i="24"/>
  <c r="K180" i="24"/>
  <c r="HB180" i="24"/>
  <c r="GB180" i="24"/>
  <c r="FB180" i="24"/>
  <c r="IA105" i="24"/>
  <c r="IC105" i="24" s="1"/>
  <c r="CA105" i="24"/>
  <c r="CC105" i="24" s="1"/>
  <c r="AA30" i="24"/>
  <c r="AC30" i="24" s="1"/>
  <c r="AA27" i="24"/>
  <c r="AC27" i="24" s="1"/>
  <c r="H84" i="24"/>
  <c r="EA77" i="24"/>
  <c r="EC77" i="24" s="1"/>
  <c r="IA50" i="24"/>
  <c r="IC50" i="24" s="1"/>
  <c r="FA163" i="24"/>
  <c r="FC163" i="24" s="1"/>
  <c r="GA163" i="24"/>
  <c r="GC163" i="24" s="1"/>
  <c r="CC3" i="24"/>
  <c r="DB183" i="24"/>
  <c r="BB183" i="24"/>
  <c r="AB183" i="24"/>
  <c r="D183" i="24"/>
  <c r="HB183" i="24"/>
  <c r="CB183" i="24"/>
  <c r="FB183" i="24"/>
  <c r="E183" i="24"/>
  <c r="IB183" i="24"/>
  <c r="EB183" i="24"/>
  <c r="GB183" i="24"/>
  <c r="K183" i="24"/>
  <c r="CA27" i="24"/>
  <c r="CC27" i="24" s="1"/>
  <c r="BA84" i="24"/>
  <c r="BC84" i="24" s="1"/>
  <c r="HA50" i="24"/>
  <c r="HC50" i="24" s="1"/>
  <c r="CA50" i="24"/>
  <c r="CC50" i="24" s="1"/>
  <c r="BA163" i="24"/>
  <c r="BC163" i="24" s="1"/>
  <c r="HA30" i="24"/>
  <c r="HC30" i="24" s="1"/>
  <c r="HA105" i="24"/>
  <c r="HC105" i="24" s="1"/>
  <c r="DA30" i="24"/>
  <c r="DC30" i="24" s="1"/>
  <c r="CA30" i="24"/>
  <c r="CC30" i="24" s="1"/>
  <c r="BA27" i="24"/>
  <c r="BC27" i="24" s="1"/>
  <c r="IA178" i="24"/>
  <c r="IC178" i="24" s="1"/>
  <c r="J84" i="24"/>
  <c r="L84" i="24" s="1"/>
  <c r="DA50" i="24"/>
  <c r="DC50" i="24" s="1"/>
  <c r="J50" i="24"/>
  <c r="L50" i="24" s="1"/>
  <c r="HA163" i="24"/>
  <c r="HC163" i="24" s="1"/>
  <c r="BA103" i="24"/>
  <c r="BC103" i="24" s="1"/>
  <c r="HA10" i="24"/>
  <c r="HC10" i="24" s="1"/>
  <c r="EB144" i="24"/>
  <c r="E144" i="24"/>
  <c r="DB144" i="24"/>
  <c r="BB144" i="24"/>
  <c r="AB144" i="24"/>
  <c r="GB144" i="24"/>
  <c r="K144" i="24"/>
  <c r="D144" i="24"/>
  <c r="DC2" i="24" s="1"/>
  <c r="DE2" i="24" s="1"/>
  <c r="HB144" i="24"/>
  <c r="CB144" i="24"/>
  <c r="IB144" i="24"/>
  <c r="FB144" i="24"/>
  <c r="DA105" i="24"/>
  <c r="DC105" i="24" s="1"/>
  <c r="H30" i="24"/>
  <c r="FA27" i="24"/>
  <c r="FC27" i="24" s="1"/>
  <c r="FA84" i="24"/>
  <c r="FC84" i="24" s="1"/>
  <c r="FA50" i="24"/>
  <c r="FC50" i="24" s="1"/>
  <c r="H163" i="24"/>
  <c r="FA10" i="24"/>
  <c r="EA105" i="24"/>
  <c r="EC105" i="24" s="1"/>
  <c r="AA105" i="24"/>
  <c r="AC105" i="24" s="1"/>
  <c r="IA30" i="24"/>
  <c r="IC30" i="24" s="1"/>
  <c r="J27" i="24"/>
  <c r="L27" i="24" s="1"/>
  <c r="HA27" i="24"/>
  <c r="HC27" i="24" s="1"/>
  <c r="DA84" i="24"/>
  <c r="DC84" i="24" s="1"/>
  <c r="HA84" i="24"/>
  <c r="HC84" i="24" s="1"/>
  <c r="H50" i="24"/>
  <c r="EA163" i="24"/>
  <c r="EC163" i="24" s="1"/>
  <c r="IA103" i="24"/>
  <c r="IC103" i="24" s="1"/>
  <c r="H10" i="24"/>
  <c r="GA30" i="24"/>
  <c r="GC30" i="24" s="1"/>
  <c r="FA105" i="24"/>
  <c r="FC105" i="24" s="1"/>
  <c r="H27" i="24"/>
  <c r="CA84" i="24"/>
  <c r="CC84" i="24" s="1"/>
  <c r="FA103" i="24"/>
  <c r="FC103" i="24" s="1"/>
  <c r="BA11" i="24"/>
  <c r="IC8" i="24"/>
  <c r="IA9" i="24"/>
  <c r="FA11" i="24"/>
  <c r="EA11" i="24"/>
  <c r="DA11" i="24"/>
  <c r="DI8" i="22"/>
  <c r="J11" i="24"/>
  <c r="BA43" i="24"/>
  <c r="BC43" i="24" s="1"/>
  <c r="J178" i="24"/>
  <c r="L178" i="24" s="1"/>
  <c r="AA43" i="24"/>
  <c r="AC43" i="24" s="1"/>
  <c r="FA178" i="24"/>
  <c r="FC178" i="24" s="1"/>
  <c r="IA43" i="24"/>
  <c r="IC43" i="24" s="1"/>
  <c r="AA178" i="24"/>
  <c r="AC178" i="24" s="1"/>
  <c r="J43" i="24"/>
  <c r="L43" i="24" s="1"/>
  <c r="AC3" i="24"/>
  <c r="CA178" i="24"/>
  <c r="CC178" i="24" s="1"/>
  <c r="H178" i="24"/>
  <c r="IA94" i="24"/>
  <c r="IC94" i="24" s="1"/>
  <c r="BA178" i="24"/>
  <c r="BC178" i="24" s="1"/>
  <c r="HA94" i="24"/>
  <c r="HC94" i="24" s="1"/>
  <c r="DA178" i="24"/>
  <c r="DC178" i="24" s="1"/>
  <c r="EA94" i="24"/>
  <c r="EC94" i="24" s="1"/>
  <c r="J164" i="24"/>
  <c r="L164" i="24" s="1"/>
  <c r="AA94" i="24"/>
  <c r="AC94" i="24" s="1"/>
  <c r="CA164" i="24"/>
  <c r="CC164" i="24" s="1"/>
  <c r="H94" i="24"/>
  <c r="IA164" i="24"/>
  <c r="IC164" i="24" s="1"/>
  <c r="J94" i="24"/>
  <c r="L94" i="24" s="1"/>
  <c r="AA164" i="24"/>
  <c r="AC164" i="24" s="1"/>
  <c r="CA201" i="24"/>
  <c r="CC201" i="24" s="1"/>
  <c r="IH9" i="22"/>
  <c r="H43" i="24"/>
  <c r="CA94" i="24"/>
  <c r="CC94" i="24" s="1"/>
  <c r="H164" i="24"/>
  <c r="I7" i="24"/>
  <c r="G8" i="24"/>
  <c r="FA43" i="24"/>
  <c r="FC43" i="24" s="1"/>
  <c r="J236" i="24"/>
  <c r="L236" i="24" s="1"/>
  <c r="DA94" i="24"/>
  <c r="DC94" i="24" s="1"/>
  <c r="EA103" i="24"/>
  <c r="EC103" i="24" s="1"/>
  <c r="DA43" i="24"/>
  <c r="DC43" i="24" s="1"/>
  <c r="EA178" i="24"/>
  <c r="EC178" i="24" s="1"/>
  <c r="GA94" i="24"/>
  <c r="GC94" i="24" s="1"/>
  <c r="J201" i="24"/>
  <c r="L201" i="24" s="1"/>
  <c r="GA103" i="24"/>
  <c r="GC103" i="24" s="1"/>
  <c r="CA43" i="24"/>
  <c r="CC43" i="24" s="1"/>
  <c r="HA43" i="24"/>
  <c r="HC43" i="24" s="1"/>
  <c r="GA178" i="24"/>
  <c r="GC178" i="24" s="1"/>
  <c r="FA94" i="24"/>
  <c r="FC94" i="24" s="1"/>
  <c r="FA201" i="24"/>
  <c r="FC201" i="24" s="1"/>
  <c r="HA103" i="24"/>
  <c r="HC103" i="24" s="1"/>
  <c r="GA75" i="24"/>
  <c r="GC75" i="24" s="1"/>
  <c r="FA75" i="24"/>
  <c r="FC75" i="24" s="1"/>
  <c r="EA106" i="24"/>
  <c r="EC106" i="24" s="1"/>
  <c r="FA182" i="24"/>
  <c r="FC182" i="24" s="1"/>
  <c r="DA182" i="24"/>
  <c r="DC182" i="24" s="1"/>
  <c r="FA41" i="24"/>
  <c r="FC41" i="24" s="1"/>
  <c r="H41" i="24"/>
  <c r="J191" i="24"/>
  <c r="L191" i="24" s="1"/>
  <c r="FA191" i="24"/>
  <c r="FC191" i="24" s="1"/>
  <c r="CA86" i="24"/>
  <c r="CC86" i="24" s="1"/>
  <c r="AA86" i="24"/>
  <c r="AC86" i="24" s="1"/>
  <c r="FA77" i="24"/>
  <c r="FC77" i="24" s="1"/>
  <c r="J204" i="24"/>
  <c r="L204" i="24" s="1"/>
  <c r="HA75" i="24"/>
  <c r="HC75" i="24" s="1"/>
  <c r="AA75" i="24"/>
  <c r="AC75" i="24" s="1"/>
  <c r="H106" i="24"/>
  <c r="J299" i="24"/>
  <c r="L299" i="24" s="1"/>
  <c r="GA182" i="24"/>
  <c r="GC182" i="24" s="1"/>
  <c r="AA41" i="24"/>
  <c r="AC41" i="24" s="1"/>
  <c r="EA41" i="24"/>
  <c r="EC41" i="24" s="1"/>
  <c r="H191" i="24"/>
  <c r="HA191" i="24"/>
  <c r="HC191" i="24" s="1"/>
  <c r="HA86" i="24"/>
  <c r="HC86" i="24" s="1"/>
  <c r="GA86" i="24"/>
  <c r="GC86" i="24" s="1"/>
  <c r="BA77" i="24"/>
  <c r="BC77" i="24" s="1"/>
  <c r="BA48" i="24"/>
  <c r="BC48" i="24" s="1"/>
  <c r="AA48" i="24"/>
  <c r="AC48" i="24" s="1"/>
  <c r="AA9" i="24"/>
  <c r="DA75" i="24"/>
  <c r="DC75" i="24" s="1"/>
  <c r="IA75" i="24"/>
  <c r="IC75" i="24" s="1"/>
  <c r="FA106" i="24"/>
  <c r="FC106" i="24" s="1"/>
  <c r="J106" i="24"/>
  <c r="L106" i="24" s="1"/>
  <c r="HA182" i="24"/>
  <c r="HC182" i="24" s="1"/>
  <c r="GA41" i="24"/>
  <c r="GC41" i="24" s="1"/>
  <c r="BA191" i="24"/>
  <c r="BC191" i="24" s="1"/>
  <c r="HA170" i="24"/>
  <c r="HC170" i="24" s="1"/>
  <c r="J86" i="24"/>
  <c r="L86" i="24" s="1"/>
  <c r="BA86" i="24"/>
  <c r="BC86" i="24" s="1"/>
  <c r="AA77" i="24"/>
  <c r="AC77" i="24" s="1"/>
  <c r="H77" i="24"/>
  <c r="GA48" i="24"/>
  <c r="GC48" i="24" s="1"/>
  <c r="CA48" i="24"/>
  <c r="CC48" i="24" s="1"/>
  <c r="EA75" i="24"/>
  <c r="EC75" i="24" s="1"/>
  <c r="HA106" i="24"/>
  <c r="HC106" i="24" s="1"/>
  <c r="GA106" i="24"/>
  <c r="GC106" i="24" s="1"/>
  <c r="J182" i="24"/>
  <c r="L182" i="24" s="1"/>
  <c r="DA41" i="24"/>
  <c r="DC41" i="24" s="1"/>
  <c r="EA191" i="24"/>
  <c r="EC191" i="24" s="1"/>
  <c r="H170" i="24"/>
  <c r="DA86" i="24"/>
  <c r="DC86" i="24" s="1"/>
  <c r="J77" i="24"/>
  <c r="L77" i="24" s="1"/>
  <c r="DA77" i="24"/>
  <c r="DC77" i="24" s="1"/>
  <c r="H48" i="24"/>
  <c r="EA48" i="24"/>
  <c r="EC48" i="24" s="1"/>
  <c r="EJ9" i="22"/>
  <c r="IA106" i="24"/>
  <c r="IC106" i="24" s="1"/>
  <c r="CA106" i="24"/>
  <c r="CC106" i="24" s="1"/>
  <c r="BA182" i="24"/>
  <c r="BC182" i="24" s="1"/>
  <c r="HA41" i="24"/>
  <c r="HC41" i="24" s="1"/>
  <c r="CA191" i="24"/>
  <c r="CC191" i="24" s="1"/>
  <c r="AA170" i="24"/>
  <c r="AC170" i="24" s="1"/>
  <c r="EA86" i="24"/>
  <c r="EC86" i="24" s="1"/>
  <c r="IA77" i="24"/>
  <c r="IC77" i="24" s="1"/>
  <c r="HA77" i="24"/>
  <c r="HC77" i="24" s="1"/>
  <c r="BA75" i="24"/>
  <c r="BC75" i="24" s="1"/>
  <c r="BA106" i="24"/>
  <c r="BC106" i="24" s="1"/>
  <c r="IA182" i="24"/>
  <c r="IC182" i="24" s="1"/>
  <c r="CA41" i="24"/>
  <c r="CC41" i="24" s="1"/>
  <c r="IA191" i="24"/>
  <c r="IC191" i="24" s="1"/>
  <c r="GA170" i="24"/>
  <c r="GC170" i="24" s="1"/>
  <c r="FA86" i="24"/>
  <c r="FC86" i="24" s="1"/>
  <c r="GA77" i="24"/>
  <c r="GC77" i="24" s="1"/>
  <c r="J222" i="24"/>
  <c r="L222" i="24" s="1"/>
  <c r="FA48" i="24"/>
  <c r="FC48" i="24" s="1"/>
  <c r="H75" i="24"/>
  <c r="H182" i="24"/>
  <c r="J238" i="24"/>
  <c r="L238" i="24" s="1"/>
  <c r="DA170" i="24"/>
  <c r="DC170" i="24" s="1"/>
  <c r="ED10" i="22"/>
  <c r="AD2" i="24"/>
  <c r="AF6" i="24" s="1"/>
  <c r="BA133" i="24"/>
  <c r="BC133" i="24" s="1"/>
  <c r="B20" i="22"/>
  <c r="B21" i="22" s="1"/>
  <c r="HA133" i="24"/>
  <c r="HC133" i="24" s="1"/>
  <c r="DA133" i="24"/>
  <c r="DC133" i="24" s="1"/>
  <c r="CA133" i="24"/>
  <c r="CC133" i="24" s="1"/>
  <c r="J133" i="24"/>
  <c r="L133" i="24" s="1"/>
  <c r="GA133" i="24"/>
  <c r="GC133" i="24" s="1"/>
  <c r="AA133" i="24"/>
  <c r="AC133" i="24" s="1"/>
  <c r="H253" i="24"/>
  <c r="H133" i="24"/>
  <c r="GA24" i="24"/>
  <c r="GC24" i="24" s="1"/>
  <c r="FH10" i="22"/>
  <c r="HC10" i="22"/>
  <c r="HE10" i="22" s="1"/>
  <c r="HF10" i="22" s="1"/>
  <c r="CC11" i="22"/>
  <c r="CE11" i="22" s="1"/>
  <c r="CF11" i="22" s="1"/>
  <c r="EC11" i="22"/>
  <c r="EE11" i="22" s="1"/>
  <c r="EF11" i="22" s="1"/>
  <c r="EA12" i="22"/>
  <c r="EC12" i="22" s="1"/>
  <c r="ED11" i="22"/>
  <c r="EG9" i="22"/>
  <c r="HE8" i="22"/>
  <c r="HF8" i="22" s="1"/>
  <c r="HG8" i="22"/>
  <c r="HC9" i="22"/>
  <c r="HG9" i="22" s="1"/>
  <c r="HA11" i="22"/>
  <c r="HC11" i="22" s="1"/>
  <c r="AC11" i="22"/>
  <c r="AA13" i="22"/>
  <c r="IH10" i="22"/>
  <c r="II10" i="22"/>
  <c r="CD11" i="22"/>
  <c r="DC10" i="22"/>
  <c r="DG10" i="22" s="1"/>
  <c r="DA11" i="22"/>
  <c r="DD11" i="22" s="1"/>
  <c r="DD10" i="22"/>
  <c r="I5" i="22"/>
  <c r="EH9" i="22"/>
  <c r="EI9" i="22"/>
  <c r="CC10" i="22"/>
  <c r="CJ10" i="22" s="1"/>
  <c r="CA12" i="22"/>
  <c r="CC12" i="22" s="1"/>
  <c r="HJ8" i="22"/>
  <c r="CI8" i="22"/>
  <c r="CH8" i="22"/>
  <c r="EC10" i="22"/>
  <c r="EJ10" i="22" s="1"/>
  <c r="B22" i="22"/>
  <c r="F15" i="22"/>
  <c r="J11" i="22"/>
  <c r="AC12" i="22"/>
  <c r="J24" i="24"/>
  <c r="L24" i="24" s="1"/>
  <c r="FA24" i="24"/>
  <c r="FC24" i="24" s="1"/>
  <c r="IA24" i="24"/>
  <c r="IC24" i="24" s="1"/>
  <c r="H24" i="24"/>
  <c r="DA24" i="24"/>
  <c r="DC24" i="24" s="1"/>
  <c r="BA24" i="24"/>
  <c r="BC24" i="24" s="1"/>
  <c r="CA24" i="24"/>
  <c r="CC24" i="24" s="1"/>
  <c r="HA24" i="24"/>
  <c r="HC24" i="24" s="1"/>
  <c r="AA24" i="24"/>
  <c r="AC24" i="24" s="1"/>
  <c r="FA170" i="24"/>
  <c r="FC170" i="24" s="1"/>
  <c r="EA170" i="24"/>
  <c r="EC170" i="24" s="1"/>
  <c r="CA170" i="24"/>
  <c r="CC170" i="24" s="1"/>
  <c r="IA170" i="24"/>
  <c r="IC170" i="24" s="1"/>
  <c r="BA164" i="24"/>
  <c r="BC164" i="24" s="1"/>
  <c r="DA164" i="24"/>
  <c r="DC164" i="24" s="1"/>
  <c r="FA164" i="24"/>
  <c r="FC164" i="24" s="1"/>
  <c r="HA164" i="24"/>
  <c r="HC164" i="24" s="1"/>
  <c r="GA164" i="24"/>
  <c r="GC164" i="24" s="1"/>
  <c r="G43" i="24"/>
  <c r="G27" i="24"/>
  <c r="G101" i="24"/>
  <c r="G18" i="24"/>
  <c r="G38" i="24"/>
  <c r="G32" i="24"/>
  <c r="G164" i="24"/>
  <c r="J245" i="24"/>
  <c r="L245" i="24" s="1"/>
  <c r="H245" i="24"/>
  <c r="H265" i="24"/>
  <c r="J265" i="24"/>
  <c r="L265" i="24" s="1"/>
  <c r="G71" i="24"/>
  <c r="FA45" i="24"/>
  <c r="FC45" i="24" s="1"/>
  <c r="G45" i="24"/>
  <c r="CA45" i="24"/>
  <c r="CC45" i="24" s="1"/>
  <c r="IA45" i="24"/>
  <c r="IC45" i="24" s="1"/>
  <c r="DA45" i="24"/>
  <c r="DC45" i="24" s="1"/>
  <c r="GA45" i="24"/>
  <c r="GC45" i="24" s="1"/>
  <c r="J45" i="24"/>
  <c r="L45" i="24" s="1"/>
  <c r="H45" i="24"/>
  <c r="EA45" i="24"/>
  <c r="EC45" i="24" s="1"/>
  <c r="AA45" i="24"/>
  <c r="AC45" i="24" s="1"/>
  <c r="HA45" i="24"/>
  <c r="HC45" i="24" s="1"/>
  <c r="BA45" i="24"/>
  <c r="BC45" i="24" s="1"/>
  <c r="J252" i="24"/>
  <c r="L252" i="24" s="1"/>
  <c r="H252" i="24"/>
  <c r="G252" i="24"/>
  <c r="H294" i="24"/>
  <c r="J294" i="24"/>
  <c r="L294" i="24" s="1"/>
  <c r="J225" i="24"/>
  <c r="L225" i="24" s="1"/>
  <c r="H225" i="24"/>
  <c r="G35" i="24"/>
  <c r="H244" i="24"/>
  <c r="J244" i="24"/>
  <c r="L244" i="24" s="1"/>
  <c r="DA91" i="24"/>
  <c r="DC91" i="24" s="1"/>
  <c r="H91" i="24"/>
  <c r="AA91" i="24"/>
  <c r="AC91" i="24" s="1"/>
  <c r="HA91" i="24"/>
  <c r="HC91" i="24" s="1"/>
  <c r="BA91" i="24"/>
  <c r="BC91" i="24" s="1"/>
  <c r="FA91" i="24"/>
  <c r="FC91" i="24" s="1"/>
  <c r="EA91" i="24"/>
  <c r="EC91" i="24" s="1"/>
  <c r="J91" i="24"/>
  <c r="L91" i="24" s="1"/>
  <c r="IA91" i="24"/>
  <c r="IC91" i="24" s="1"/>
  <c r="CA91" i="24"/>
  <c r="CC91" i="24" s="1"/>
  <c r="GA91" i="24"/>
  <c r="GC91" i="24" s="1"/>
  <c r="H237" i="24"/>
  <c r="J237" i="24"/>
  <c r="L237" i="24" s="1"/>
  <c r="H207" i="24"/>
  <c r="J207" i="24"/>
  <c r="L207" i="24" s="1"/>
  <c r="J223" i="24"/>
  <c r="L223" i="24" s="1"/>
  <c r="H223" i="24"/>
  <c r="AA14" i="24"/>
  <c r="AC14" i="24" s="1"/>
  <c r="J14" i="24"/>
  <c r="L14" i="24" s="1"/>
  <c r="H14" i="24"/>
  <c r="DA14" i="24"/>
  <c r="DC14" i="24" s="1"/>
  <c r="BA14" i="24"/>
  <c r="BC14" i="24" s="1"/>
  <c r="CA14" i="24"/>
  <c r="CC14" i="24" s="1"/>
  <c r="G14" i="24"/>
  <c r="IA14" i="24"/>
  <c r="IC14" i="24" s="1"/>
  <c r="HA14" i="24"/>
  <c r="HC14" i="24" s="1"/>
  <c r="GA14" i="24"/>
  <c r="GC14" i="24" s="1"/>
  <c r="FA14" i="24"/>
  <c r="FC14" i="24" s="1"/>
  <c r="EA14" i="24"/>
  <c r="EC14" i="24" s="1"/>
  <c r="G65" i="24"/>
  <c r="G30" i="24"/>
  <c r="G15" i="24"/>
  <c r="BA200" i="24"/>
  <c r="BC200" i="24" s="1"/>
  <c r="HA200" i="24"/>
  <c r="HC200" i="24" s="1"/>
  <c r="GA200" i="24"/>
  <c r="GC200" i="24" s="1"/>
  <c r="FA200" i="24"/>
  <c r="FC200" i="24" s="1"/>
  <c r="EA200" i="24"/>
  <c r="EC200" i="24" s="1"/>
  <c r="CA200" i="24"/>
  <c r="CC200" i="24" s="1"/>
  <c r="H200" i="24"/>
  <c r="IA200" i="24"/>
  <c r="IC200" i="24" s="1"/>
  <c r="J200" i="24"/>
  <c r="L200" i="24" s="1"/>
  <c r="AA200" i="24"/>
  <c r="AC200" i="24" s="1"/>
  <c r="DA200" i="24"/>
  <c r="DC200" i="24" s="1"/>
  <c r="GA17" i="24"/>
  <c r="GC17" i="24" s="1"/>
  <c r="AA17" i="24"/>
  <c r="AC17" i="24" s="1"/>
  <c r="HA17" i="24"/>
  <c r="HC17" i="24" s="1"/>
  <c r="FA17" i="24"/>
  <c r="FC17" i="24" s="1"/>
  <c r="CA17" i="24"/>
  <c r="CC17" i="24" s="1"/>
  <c r="IA17" i="24"/>
  <c r="IC17" i="24" s="1"/>
  <c r="EA17" i="24"/>
  <c r="EC17" i="24" s="1"/>
  <c r="H17" i="24"/>
  <c r="J17" i="24"/>
  <c r="L17" i="24" s="1"/>
  <c r="DA17" i="24"/>
  <c r="DC17" i="24" s="1"/>
  <c r="BA17" i="24"/>
  <c r="BC17" i="24" s="1"/>
  <c r="G17" i="24"/>
  <c r="FA151" i="24"/>
  <c r="FC151" i="24" s="1"/>
  <c r="EA151" i="24"/>
  <c r="EC151" i="24" s="1"/>
  <c r="H151" i="24"/>
  <c r="GA151" i="24"/>
  <c r="GC151" i="24" s="1"/>
  <c r="BA151" i="24"/>
  <c r="BC151" i="24" s="1"/>
  <c r="CA151" i="24"/>
  <c r="CC151" i="24" s="1"/>
  <c r="AA151" i="24"/>
  <c r="AC151" i="24" s="1"/>
  <c r="DA151" i="24"/>
  <c r="DC151" i="24" s="1"/>
  <c r="IA151" i="24"/>
  <c r="IC151" i="24" s="1"/>
  <c r="G151" i="24"/>
  <c r="HA151" i="24"/>
  <c r="HC151" i="24" s="1"/>
  <c r="J151" i="24"/>
  <c r="L151" i="24" s="1"/>
  <c r="J174" i="24"/>
  <c r="L174" i="24" s="1"/>
  <c r="BA174" i="24"/>
  <c r="BC174" i="24" s="1"/>
  <c r="H174" i="24"/>
  <c r="GA174" i="24"/>
  <c r="GC174" i="24" s="1"/>
  <c r="AA174" i="24"/>
  <c r="AC174" i="24" s="1"/>
  <c r="HA174" i="24"/>
  <c r="HC174" i="24" s="1"/>
  <c r="FA174" i="24"/>
  <c r="FC174" i="24" s="1"/>
  <c r="IA174" i="24"/>
  <c r="IC174" i="24" s="1"/>
  <c r="CA174" i="24"/>
  <c r="CC174" i="24" s="1"/>
  <c r="EA174" i="24"/>
  <c r="EC174" i="24" s="1"/>
  <c r="DA174" i="24"/>
  <c r="DC174" i="24" s="1"/>
  <c r="AA154" i="24"/>
  <c r="AC154" i="24" s="1"/>
  <c r="BA154" i="24"/>
  <c r="BC154" i="24" s="1"/>
  <c r="CA154" i="24"/>
  <c r="CC154" i="24" s="1"/>
  <c r="EA154" i="24"/>
  <c r="EC154" i="24" s="1"/>
  <c r="FA154" i="24"/>
  <c r="FC154" i="24" s="1"/>
  <c r="DA154" i="24"/>
  <c r="DC154" i="24" s="1"/>
  <c r="GA154" i="24"/>
  <c r="GC154" i="24" s="1"/>
  <c r="J154" i="24"/>
  <c r="L154" i="24" s="1"/>
  <c r="IA154" i="24"/>
  <c r="IC154" i="24" s="1"/>
  <c r="HA154" i="24"/>
  <c r="HC154" i="24" s="1"/>
  <c r="H154" i="24"/>
  <c r="HA196" i="24"/>
  <c r="HC196" i="24" s="1"/>
  <c r="BA196" i="24"/>
  <c r="BC196" i="24" s="1"/>
  <c r="IA196" i="24"/>
  <c r="IC196" i="24" s="1"/>
  <c r="AA196" i="24"/>
  <c r="AC196" i="24" s="1"/>
  <c r="FA196" i="24"/>
  <c r="FC196" i="24" s="1"/>
  <c r="H196" i="24"/>
  <c r="EA196" i="24"/>
  <c r="EC196" i="24" s="1"/>
  <c r="DA196" i="24"/>
  <c r="DC196" i="24" s="1"/>
  <c r="GA196" i="24"/>
  <c r="GC196" i="24" s="1"/>
  <c r="J196" i="24"/>
  <c r="L196" i="24" s="1"/>
  <c r="CA196" i="24"/>
  <c r="CC196" i="24" s="1"/>
  <c r="HA85" i="24"/>
  <c r="HC85" i="24" s="1"/>
  <c r="J85" i="24"/>
  <c r="L85" i="24" s="1"/>
  <c r="FA85" i="24"/>
  <c r="FC85" i="24" s="1"/>
  <c r="AA85" i="24"/>
  <c r="AC85" i="24" s="1"/>
  <c r="H85" i="24"/>
  <c r="IA85" i="24"/>
  <c r="IC85" i="24" s="1"/>
  <c r="EA85" i="24"/>
  <c r="EC85" i="24" s="1"/>
  <c r="BA85" i="24"/>
  <c r="BC85" i="24" s="1"/>
  <c r="GA85" i="24"/>
  <c r="GC85" i="24" s="1"/>
  <c r="DA85" i="24"/>
  <c r="DC85" i="24" s="1"/>
  <c r="CA85" i="24"/>
  <c r="CC85" i="24" s="1"/>
  <c r="FA134" i="24"/>
  <c r="FC134" i="24" s="1"/>
  <c r="BA134" i="24"/>
  <c r="BC134" i="24" s="1"/>
  <c r="H134" i="24"/>
  <c r="IA134" i="24"/>
  <c r="IC134" i="24" s="1"/>
  <c r="G134" i="24"/>
  <c r="EA134" i="24"/>
  <c r="EC134" i="24" s="1"/>
  <c r="GA134" i="24"/>
  <c r="GC134" i="24" s="1"/>
  <c r="AA134" i="24"/>
  <c r="AC134" i="24" s="1"/>
  <c r="CA134" i="24"/>
  <c r="CC134" i="24" s="1"/>
  <c r="HA134" i="24"/>
  <c r="HC134" i="24" s="1"/>
  <c r="DA134" i="24"/>
  <c r="DC134" i="24" s="1"/>
  <c r="J134" i="24"/>
  <c r="L134" i="24" s="1"/>
  <c r="G181" i="24"/>
  <c r="DA116" i="24"/>
  <c r="DC116" i="24" s="1"/>
  <c r="GA116" i="24"/>
  <c r="GC116" i="24" s="1"/>
  <c r="EA116" i="24"/>
  <c r="EC116" i="24" s="1"/>
  <c r="CA116" i="24"/>
  <c r="CC116" i="24" s="1"/>
  <c r="AA116" i="24"/>
  <c r="AC116" i="24" s="1"/>
  <c r="J116" i="24"/>
  <c r="L116" i="24" s="1"/>
  <c r="HA116" i="24"/>
  <c r="HC116" i="24" s="1"/>
  <c r="H116" i="24"/>
  <c r="FA116" i="24"/>
  <c r="FC116" i="24" s="1"/>
  <c r="IA116" i="24"/>
  <c r="IC116" i="24" s="1"/>
  <c r="BA116" i="24"/>
  <c r="BC116" i="24" s="1"/>
  <c r="G156" i="24"/>
  <c r="H54" i="24"/>
  <c r="IA54" i="24"/>
  <c r="IC54" i="24" s="1"/>
  <c r="FA54" i="24"/>
  <c r="FC54" i="24" s="1"/>
  <c r="HA54" i="24"/>
  <c r="HC54" i="24" s="1"/>
  <c r="J54" i="24"/>
  <c r="L54" i="24" s="1"/>
  <c r="AA54" i="24"/>
  <c r="AC54" i="24" s="1"/>
  <c r="GA54" i="24"/>
  <c r="GC54" i="24" s="1"/>
  <c r="CA54" i="24"/>
  <c r="CC54" i="24" s="1"/>
  <c r="EA54" i="24"/>
  <c r="EC54" i="24" s="1"/>
  <c r="DA54" i="24"/>
  <c r="DC54" i="24" s="1"/>
  <c r="BA54" i="24"/>
  <c r="BC54" i="24" s="1"/>
  <c r="G54" i="24"/>
  <c r="H277" i="24"/>
  <c r="J277" i="24"/>
  <c r="L277" i="24" s="1"/>
  <c r="G131" i="24"/>
  <c r="GA72" i="24"/>
  <c r="GC72" i="24" s="1"/>
  <c r="DA72" i="24"/>
  <c r="DC72" i="24" s="1"/>
  <c r="J72" i="24"/>
  <c r="L72" i="24" s="1"/>
  <c r="H72" i="24"/>
  <c r="AA72" i="24"/>
  <c r="AC72" i="24" s="1"/>
  <c r="HA72" i="24"/>
  <c r="HC72" i="24" s="1"/>
  <c r="FA72" i="24"/>
  <c r="FC72" i="24" s="1"/>
  <c r="CA72" i="24"/>
  <c r="CC72" i="24" s="1"/>
  <c r="IA72" i="24"/>
  <c r="IC72" i="24" s="1"/>
  <c r="BA72" i="24"/>
  <c r="BC72" i="24" s="1"/>
  <c r="EA72" i="24"/>
  <c r="EC72" i="24" s="1"/>
  <c r="G290" i="24"/>
  <c r="J160" i="24"/>
  <c r="L160" i="24" s="1"/>
  <c r="AA160" i="24"/>
  <c r="AC160" i="24" s="1"/>
  <c r="GA160" i="24"/>
  <c r="GC160" i="24" s="1"/>
  <c r="CA160" i="24"/>
  <c r="CC160" i="24" s="1"/>
  <c r="EA160" i="24"/>
  <c r="EC160" i="24" s="1"/>
  <c r="HA160" i="24"/>
  <c r="HC160" i="24" s="1"/>
  <c r="DA160" i="24"/>
  <c r="DC160" i="24" s="1"/>
  <c r="BA160" i="24"/>
  <c r="BC160" i="24" s="1"/>
  <c r="IA160" i="24"/>
  <c r="IC160" i="24" s="1"/>
  <c r="FA160" i="24"/>
  <c r="FC160" i="24" s="1"/>
  <c r="H160" i="24"/>
  <c r="IA146" i="24"/>
  <c r="IC146" i="24" s="1"/>
  <c r="BA146" i="24"/>
  <c r="BC146" i="24" s="1"/>
  <c r="DA146" i="24"/>
  <c r="DC146" i="24" s="1"/>
  <c r="AA146" i="24"/>
  <c r="AC146" i="24" s="1"/>
  <c r="HA146" i="24"/>
  <c r="HC146" i="24" s="1"/>
  <c r="H146" i="24"/>
  <c r="EA146" i="24"/>
  <c r="EC146" i="24" s="1"/>
  <c r="J146" i="24"/>
  <c r="L146" i="24" s="1"/>
  <c r="GA146" i="24"/>
  <c r="GC146" i="24" s="1"/>
  <c r="CA146" i="24"/>
  <c r="CC146" i="24" s="1"/>
  <c r="FA146" i="24"/>
  <c r="FC146" i="24" s="1"/>
  <c r="G146" i="24"/>
  <c r="FA39" i="24"/>
  <c r="FC39" i="24" s="1"/>
  <c r="BA39" i="24"/>
  <c r="BC39" i="24" s="1"/>
  <c r="GA39" i="24"/>
  <c r="GC39" i="24" s="1"/>
  <c r="AA39" i="24"/>
  <c r="AC39" i="24" s="1"/>
  <c r="HA39" i="24"/>
  <c r="HC39" i="24" s="1"/>
  <c r="CA39" i="24"/>
  <c r="CC39" i="24" s="1"/>
  <c r="DA39" i="24"/>
  <c r="DC39" i="24" s="1"/>
  <c r="H39" i="24"/>
  <c r="IA39" i="24"/>
  <c r="IC39" i="24" s="1"/>
  <c r="EA39" i="24"/>
  <c r="EC39" i="24" s="1"/>
  <c r="J39" i="24"/>
  <c r="L39" i="24" s="1"/>
  <c r="G39" i="24"/>
  <c r="EA96" i="24"/>
  <c r="EC96" i="24" s="1"/>
  <c r="BA96" i="24"/>
  <c r="BC96" i="24" s="1"/>
  <c r="AA96" i="24"/>
  <c r="AC96" i="24" s="1"/>
  <c r="H96" i="24"/>
  <c r="GA96" i="24"/>
  <c r="GC96" i="24" s="1"/>
  <c r="IA96" i="24"/>
  <c r="IC96" i="24" s="1"/>
  <c r="J96" i="24"/>
  <c r="L96" i="24" s="1"/>
  <c r="CA96" i="24"/>
  <c r="CC96" i="24" s="1"/>
  <c r="DA96" i="24"/>
  <c r="DC96" i="24" s="1"/>
  <c r="HA96" i="24"/>
  <c r="HC96" i="24" s="1"/>
  <c r="FA96" i="24"/>
  <c r="FC96" i="24" s="1"/>
  <c r="J257" i="24"/>
  <c r="L257" i="24" s="1"/>
  <c r="H257" i="24"/>
  <c r="HA68" i="24"/>
  <c r="HC68" i="24" s="1"/>
  <c r="DA68" i="24"/>
  <c r="DC68" i="24" s="1"/>
  <c r="H68" i="24"/>
  <c r="CA68" i="24"/>
  <c r="CC68" i="24" s="1"/>
  <c r="GA68" i="24"/>
  <c r="GC68" i="24" s="1"/>
  <c r="J68" i="24"/>
  <c r="L68" i="24" s="1"/>
  <c r="EA68" i="24"/>
  <c r="EC68" i="24" s="1"/>
  <c r="BA68" i="24"/>
  <c r="BC68" i="24" s="1"/>
  <c r="FA68" i="24"/>
  <c r="FC68" i="24" s="1"/>
  <c r="AA68" i="24"/>
  <c r="AC68" i="24" s="1"/>
  <c r="IA68" i="24"/>
  <c r="IC68" i="24" s="1"/>
  <c r="G83" i="24"/>
  <c r="H209" i="24"/>
  <c r="J209" i="24"/>
  <c r="L209" i="24" s="1"/>
  <c r="EA90" i="24"/>
  <c r="EC90" i="24" s="1"/>
  <c r="DA90" i="24"/>
  <c r="DC90" i="24" s="1"/>
  <c r="CA90" i="24"/>
  <c r="CC90" i="24" s="1"/>
  <c r="BA90" i="24"/>
  <c r="BC90" i="24" s="1"/>
  <c r="FA90" i="24"/>
  <c r="FC90" i="24" s="1"/>
  <c r="H90" i="24"/>
  <c r="HA90" i="24"/>
  <c r="HC90" i="24" s="1"/>
  <c r="J90" i="24"/>
  <c r="L90" i="24" s="1"/>
  <c r="GA90" i="24"/>
  <c r="GC90" i="24" s="1"/>
  <c r="IA90" i="24"/>
  <c r="IC90" i="24" s="1"/>
  <c r="AA90" i="24"/>
  <c r="AC90" i="24" s="1"/>
  <c r="G33" i="24"/>
  <c r="J232" i="24"/>
  <c r="L232" i="24" s="1"/>
  <c r="H232" i="24"/>
  <c r="EA140" i="24"/>
  <c r="EC140" i="24" s="1"/>
  <c r="GA140" i="24"/>
  <c r="GC140" i="24" s="1"/>
  <c r="J140" i="24"/>
  <c r="L140" i="24" s="1"/>
  <c r="FA140" i="24"/>
  <c r="FC140" i="24" s="1"/>
  <c r="CA140" i="24"/>
  <c r="CC140" i="24" s="1"/>
  <c r="HA140" i="24"/>
  <c r="HC140" i="24" s="1"/>
  <c r="DA140" i="24"/>
  <c r="DC140" i="24" s="1"/>
  <c r="IA140" i="24"/>
  <c r="IC140" i="24" s="1"/>
  <c r="BA140" i="24"/>
  <c r="BC140" i="24" s="1"/>
  <c r="H140" i="24"/>
  <c r="AA140" i="24"/>
  <c r="AC140" i="24" s="1"/>
  <c r="BA158" i="24"/>
  <c r="BC158" i="24" s="1"/>
  <c r="FA158" i="24"/>
  <c r="FC158" i="24" s="1"/>
  <c r="IA158" i="24"/>
  <c r="IC158" i="24" s="1"/>
  <c r="AA158" i="24"/>
  <c r="AC158" i="24" s="1"/>
  <c r="GA158" i="24"/>
  <c r="GC158" i="24" s="1"/>
  <c r="HA158" i="24"/>
  <c r="HC158" i="24" s="1"/>
  <c r="CA158" i="24"/>
  <c r="CC158" i="24" s="1"/>
  <c r="H158" i="24"/>
  <c r="J158" i="24"/>
  <c r="L158" i="24" s="1"/>
  <c r="DA158" i="24"/>
  <c r="DC158" i="24" s="1"/>
  <c r="EA158" i="24"/>
  <c r="EC158" i="24" s="1"/>
  <c r="G158" i="24"/>
  <c r="FA31" i="24"/>
  <c r="FC31" i="24" s="1"/>
  <c r="G31" i="24"/>
  <c r="BA31" i="24"/>
  <c r="BC31" i="24" s="1"/>
  <c r="H31" i="24"/>
  <c r="DA31" i="24"/>
  <c r="DC31" i="24" s="1"/>
  <c r="CA31" i="24"/>
  <c r="CC31" i="24" s="1"/>
  <c r="EA31" i="24"/>
  <c r="EC31" i="24" s="1"/>
  <c r="IA31" i="24"/>
  <c r="IC31" i="24" s="1"/>
  <c r="AA31" i="24"/>
  <c r="AC31" i="24" s="1"/>
  <c r="HA31" i="24"/>
  <c r="HC31" i="24" s="1"/>
  <c r="J31" i="24"/>
  <c r="L31" i="24" s="1"/>
  <c r="GA31" i="24"/>
  <c r="GC31" i="24" s="1"/>
  <c r="G192" i="24"/>
  <c r="IA138" i="24"/>
  <c r="IC138" i="24" s="1"/>
  <c r="DA138" i="24"/>
  <c r="DC138" i="24" s="1"/>
  <c r="CA138" i="24"/>
  <c r="CC138" i="24" s="1"/>
  <c r="BA138" i="24"/>
  <c r="BC138" i="24" s="1"/>
  <c r="HA138" i="24"/>
  <c r="HC138" i="24" s="1"/>
  <c r="H138" i="24"/>
  <c r="GA138" i="24"/>
  <c r="GC138" i="24" s="1"/>
  <c r="FA138" i="24"/>
  <c r="FC138" i="24" s="1"/>
  <c r="J138" i="24"/>
  <c r="L138" i="24" s="1"/>
  <c r="EA138" i="24"/>
  <c r="EC138" i="24" s="1"/>
  <c r="AA138" i="24"/>
  <c r="AC138" i="24" s="1"/>
  <c r="H283" i="24"/>
  <c r="J283" i="24"/>
  <c r="L283" i="24" s="1"/>
  <c r="H210" i="24"/>
  <c r="J210" i="24"/>
  <c r="L210" i="24" s="1"/>
  <c r="H273" i="24"/>
  <c r="J273" i="24"/>
  <c r="L273" i="24" s="1"/>
  <c r="G273" i="24"/>
  <c r="BA142" i="24"/>
  <c r="BC142" i="24" s="1"/>
  <c r="IA142" i="24"/>
  <c r="IC142" i="24" s="1"/>
  <c r="J142" i="24"/>
  <c r="L142" i="24" s="1"/>
  <c r="GA142" i="24"/>
  <c r="GC142" i="24" s="1"/>
  <c r="FA142" i="24"/>
  <c r="FC142" i="24" s="1"/>
  <c r="HA142" i="24"/>
  <c r="HC142" i="24" s="1"/>
  <c r="AA142" i="24"/>
  <c r="AC142" i="24" s="1"/>
  <c r="H142" i="24"/>
  <c r="CA142" i="24"/>
  <c r="CC142" i="24" s="1"/>
  <c r="DA142" i="24"/>
  <c r="DC142" i="24" s="1"/>
  <c r="EA142" i="24"/>
  <c r="EC142" i="24" s="1"/>
  <c r="H293" i="24"/>
  <c r="J293" i="24"/>
  <c r="L293" i="24" s="1"/>
  <c r="H272" i="24"/>
  <c r="J272" i="24"/>
  <c r="L272" i="24" s="1"/>
  <c r="J13" i="24"/>
  <c r="L13" i="24" s="1"/>
  <c r="H13" i="24"/>
  <c r="GA13" i="24"/>
  <c r="G23" i="24"/>
  <c r="G263" i="24"/>
  <c r="GA37" i="24"/>
  <c r="GC37" i="24" s="1"/>
  <c r="EA37" i="24"/>
  <c r="EC37" i="24" s="1"/>
  <c r="H37" i="24"/>
  <c r="DA37" i="24"/>
  <c r="DC37" i="24" s="1"/>
  <c r="FA37" i="24"/>
  <c r="FC37" i="24" s="1"/>
  <c r="AA37" i="24"/>
  <c r="AC37" i="24" s="1"/>
  <c r="IA37" i="24"/>
  <c r="IC37" i="24" s="1"/>
  <c r="CA37" i="24"/>
  <c r="CC37" i="24" s="1"/>
  <c r="HA37" i="24"/>
  <c r="HC37" i="24" s="1"/>
  <c r="BA37" i="24"/>
  <c r="BC37" i="24" s="1"/>
  <c r="J37" i="24"/>
  <c r="L37" i="24" s="1"/>
  <c r="G37" i="24"/>
  <c r="J239" i="24"/>
  <c r="L239" i="24" s="1"/>
  <c r="H239" i="24"/>
  <c r="G282" i="24"/>
  <c r="FA127" i="24"/>
  <c r="FC127" i="24" s="1"/>
  <c r="HA127" i="24"/>
  <c r="HC127" i="24" s="1"/>
  <c r="BA127" i="24"/>
  <c r="BC127" i="24" s="1"/>
  <c r="AA127" i="24"/>
  <c r="AC127" i="24" s="1"/>
  <c r="EA127" i="24"/>
  <c r="EC127" i="24" s="1"/>
  <c r="IA127" i="24"/>
  <c r="IC127" i="24" s="1"/>
  <c r="GA127" i="24"/>
  <c r="GC127" i="24" s="1"/>
  <c r="DA127" i="24"/>
  <c r="DC127" i="24" s="1"/>
  <c r="H127" i="24"/>
  <c r="CA127" i="24"/>
  <c r="CC127" i="24" s="1"/>
  <c r="J127" i="24"/>
  <c r="L127" i="24" s="1"/>
  <c r="H264" i="24"/>
  <c r="J264" i="24"/>
  <c r="L264" i="24" s="1"/>
  <c r="G22" i="24"/>
  <c r="G24" i="24"/>
  <c r="G291" i="24"/>
  <c r="H227" i="24"/>
  <c r="J227" i="24"/>
  <c r="L227" i="24" s="1"/>
  <c r="DA123" i="24"/>
  <c r="DC123" i="24" s="1"/>
  <c r="GA123" i="24"/>
  <c r="GC123" i="24" s="1"/>
  <c r="EA123" i="24"/>
  <c r="EC123" i="24" s="1"/>
  <c r="CA123" i="24"/>
  <c r="CC123" i="24" s="1"/>
  <c r="IA123" i="24"/>
  <c r="IC123" i="24" s="1"/>
  <c r="BA123" i="24"/>
  <c r="BC123" i="24" s="1"/>
  <c r="AA123" i="24"/>
  <c r="AC123" i="24" s="1"/>
  <c r="FA123" i="24"/>
  <c r="FC123" i="24" s="1"/>
  <c r="H123" i="24"/>
  <c r="HA123" i="24"/>
  <c r="HC123" i="24" s="1"/>
  <c r="J123" i="24"/>
  <c r="L123" i="24" s="1"/>
  <c r="G123" i="24"/>
  <c r="G25" i="24"/>
  <c r="H270" i="24"/>
  <c r="J270" i="24"/>
  <c r="L270" i="24" s="1"/>
  <c r="G270" i="24"/>
  <c r="J271" i="24"/>
  <c r="L271" i="24" s="1"/>
  <c r="H271" i="24"/>
  <c r="J82" i="24"/>
  <c r="L82" i="24" s="1"/>
  <c r="FA82" i="24"/>
  <c r="FC82" i="24" s="1"/>
  <c r="HA82" i="24"/>
  <c r="HC82" i="24" s="1"/>
  <c r="AA82" i="24"/>
  <c r="AC82" i="24" s="1"/>
  <c r="IA82" i="24"/>
  <c r="IC82" i="24" s="1"/>
  <c r="GA82" i="24"/>
  <c r="GC82" i="24" s="1"/>
  <c r="BA82" i="24"/>
  <c r="BC82" i="24" s="1"/>
  <c r="H82" i="24"/>
  <c r="EA82" i="24"/>
  <c r="EC82" i="24" s="1"/>
  <c r="CA82" i="24"/>
  <c r="CC82" i="24" s="1"/>
  <c r="DA82" i="24"/>
  <c r="DC82" i="24" s="1"/>
  <c r="GA99" i="24"/>
  <c r="GC99" i="24" s="1"/>
  <c r="FA99" i="24"/>
  <c r="FC99" i="24" s="1"/>
  <c r="J99" i="24"/>
  <c r="L99" i="24" s="1"/>
  <c r="BA99" i="24"/>
  <c r="BC99" i="24" s="1"/>
  <c r="EA99" i="24"/>
  <c r="EC99" i="24" s="1"/>
  <c r="IA99" i="24"/>
  <c r="IC99" i="24" s="1"/>
  <c r="CA99" i="24"/>
  <c r="CC99" i="24" s="1"/>
  <c r="AA99" i="24"/>
  <c r="AC99" i="24" s="1"/>
  <c r="H99" i="24"/>
  <c r="DA99" i="24"/>
  <c r="DC99" i="24" s="1"/>
  <c r="HA99" i="24"/>
  <c r="HC99" i="24" s="1"/>
  <c r="G250" i="24"/>
  <c r="BA159" i="24"/>
  <c r="BC159" i="24" s="1"/>
  <c r="AA159" i="24"/>
  <c r="AC159" i="24" s="1"/>
  <c r="H159" i="24"/>
  <c r="HA159" i="24"/>
  <c r="HC159" i="24" s="1"/>
  <c r="DA159" i="24"/>
  <c r="DC159" i="24" s="1"/>
  <c r="CA159" i="24"/>
  <c r="CC159" i="24" s="1"/>
  <c r="EA159" i="24"/>
  <c r="EC159" i="24" s="1"/>
  <c r="IA159" i="24"/>
  <c r="IC159" i="24" s="1"/>
  <c r="GA159" i="24"/>
  <c r="GC159" i="24" s="1"/>
  <c r="J159" i="24"/>
  <c r="L159" i="24" s="1"/>
  <c r="FA159" i="24"/>
  <c r="FC159" i="24" s="1"/>
  <c r="IA143" i="24"/>
  <c r="IC143" i="24" s="1"/>
  <c r="DA143" i="24"/>
  <c r="DC143" i="24" s="1"/>
  <c r="GA143" i="24"/>
  <c r="GC143" i="24" s="1"/>
  <c r="CA143" i="24"/>
  <c r="CC143" i="24" s="1"/>
  <c r="BA143" i="24"/>
  <c r="BC143" i="24" s="1"/>
  <c r="HA143" i="24"/>
  <c r="HC143" i="24" s="1"/>
  <c r="EA143" i="24"/>
  <c r="EC143" i="24" s="1"/>
  <c r="H143" i="24"/>
  <c r="FA143" i="24"/>
  <c r="FC143" i="24" s="1"/>
  <c r="J143" i="24"/>
  <c r="L143" i="24" s="1"/>
  <c r="AA143" i="24"/>
  <c r="AC143" i="24" s="1"/>
  <c r="G215" i="24"/>
  <c r="G40" i="24"/>
  <c r="G21" i="24"/>
  <c r="H235" i="24"/>
  <c r="J235" i="24"/>
  <c r="L235" i="24" s="1"/>
  <c r="J224" i="24"/>
  <c r="L224" i="24" s="1"/>
  <c r="H224" i="24"/>
  <c r="CA60" i="24"/>
  <c r="CC60" i="24" s="1"/>
  <c r="EA60" i="24"/>
  <c r="EC60" i="24" s="1"/>
  <c r="DA60" i="24"/>
  <c r="DC60" i="24" s="1"/>
  <c r="BA60" i="24"/>
  <c r="BC60" i="24" s="1"/>
  <c r="IA60" i="24"/>
  <c r="IC60" i="24" s="1"/>
  <c r="AA60" i="24"/>
  <c r="AC60" i="24" s="1"/>
  <c r="GA60" i="24"/>
  <c r="GC60" i="24" s="1"/>
  <c r="J60" i="24"/>
  <c r="L60" i="24" s="1"/>
  <c r="H60" i="24"/>
  <c r="HA60" i="24"/>
  <c r="HC60" i="24" s="1"/>
  <c r="FA60" i="24"/>
  <c r="FC60" i="24" s="1"/>
  <c r="J218" i="24"/>
  <c r="L218" i="24" s="1"/>
  <c r="H218" i="24"/>
  <c r="EA55" i="24"/>
  <c r="EC55" i="24" s="1"/>
  <c r="HA55" i="24"/>
  <c r="HC55" i="24" s="1"/>
  <c r="H55" i="24"/>
  <c r="DA55" i="24"/>
  <c r="DC55" i="24" s="1"/>
  <c r="FA55" i="24"/>
  <c r="FC55" i="24" s="1"/>
  <c r="GA55" i="24"/>
  <c r="GC55" i="24" s="1"/>
  <c r="CA55" i="24"/>
  <c r="CC55" i="24" s="1"/>
  <c r="BA55" i="24"/>
  <c r="BC55" i="24" s="1"/>
  <c r="J55" i="24"/>
  <c r="L55" i="24" s="1"/>
  <c r="AA55" i="24"/>
  <c r="AC55" i="24" s="1"/>
  <c r="IA55" i="24"/>
  <c r="IC55" i="24" s="1"/>
  <c r="HA119" i="24"/>
  <c r="HC119" i="24" s="1"/>
  <c r="GA119" i="24"/>
  <c r="GC119" i="24" s="1"/>
  <c r="IA119" i="24"/>
  <c r="IC119" i="24" s="1"/>
  <c r="J119" i="24"/>
  <c r="L119" i="24" s="1"/>
  <c r="FA119" i="24"/>
  <c r="FC119" i="24" s="1"/>
  <c r="DA119" i="24"/>
  <c r="DC119" i="24" s="1"/>
  <c r="EA119" i="24"/>
  <c r="EC119" i="24" s="1"/>
  <c r="AA119" i="24"/>
  <c r="AC119" i="24" s="1"/>
  <c r="CA119" i="24"/>
  <c r="CC119" i="24" s="1"/>
  <c r="BA119" i="24"/>
  <c r="BC119" i="24" s="1"/>
  <c r="H119" i="24"/>
  <c r="DA16" i="24"/>
  <c r="DC16" i="24" s="1"/>
  <c r="EA16" i="24"/>
  <c r="EC16" i="24" s="1"/>
  <c r="IA16" i="24"/>
  <c r="IC16" i="24" s="1"/>
  <c r="AA16" i="24"/>
  <c r="AC16" i="24" s="1"/>
  <c r="FA16" i="24"/>
  <c r="FC16" i="24" s="1"/>
  <c r="BA16" i="24"/>
  <c r="BC16" i="24" s="1"/>
  <c r="CA16" i="24"/>
  <c r="CC16" i="24" s="1"/>
  <c r="H16" i="24"/>
  <c r="HA16" i="24"/>
  <c r="HC16" i="24" s="1"/>
  <c r="J16" i="24"/>
  <c r="L16" i="24" s="1"/>
  <c r="GA16" i="24"/>
  <c r="GC16" i="24" s="1"/>
  <c r="G16" i="24"/>
  <c r="GA199" i="24"/>
  <c r="GC199" i="24" s="1"/>
  <c r="AA199" i="24"/>
  <c r="AC199" i="24" s="1"/>
  <c r="J199" i="24"/>
  <c r="L199" i="24" s="1"/>
  <c r="FA199" i="24"/>
  <c r="FC199" i="24" s="1"/>
  <c r="IA199" i="24"/>
  <c r="IC199" i="24" s="1"/>
  <c r="HA199" i="24"/>
  <c r="HC199" i="24" s="1"/>
  <c r="BA199" i="24"/>
  <c r="BC199" i="24" s="1"/>
  <c r="CA199" i="24"/>
  <c r="CC199" i="24" s="1"/>
  <c r="EA199" i="24"/>
  <c r="EC199" i="24" s="1"/>
  <c r="H199" i="24"/>
  <c r="DA199" i="24"/>
  <c r="DC199" i="24" s="1"/>
  <c r="G199" i="24"/>
  <c r="H226" i="24"/>
  <c r="J226" i="24"/>
  <c r="L226" i="24" s="1"/>
  <c r="J179" i="24"/>
  <c r="L179" i="24" s="1"/>
  <c r="FA179" i="24"/>
  <c r="FC179" i="24" s="1"/>
  <c r="H179" i="24"/>
  <c r="IA179" i="24"/>
  <c r="IC179" i="24" s="1"/>
  <c r="EA179" i="24"/>
  <c r="EC179" i="24" s="1"/>
  <c r="GA179" i="24"/>
  <c r="GC179" i="24" s="1"/>
  <c r="AA179" i="24"/>
  <c r="AC179" i="24" s="1"/>
  <c r="DA179" i="24"/>
  <c r="DC179" i="24" s="1"/>
  <c r="HA179" i="24"/>
  <c r="HC179" i="24" s="1"/>
  <c r="CA179" i="24"/>
  <c r="CC179" i="24" s="1"/>
  <c r="BA179" i="24"/>
  <c r="BC179" i="24" s="1"/>
  <c r="G219" i="24"/>
  <c r="G47" i="24"/>
  <c r="G19" i="24"/>
  <c r="AD7" i="24"/>
  <c r="EA139" i="24"/>
  <c r="EC139" i="24" s="1"/>
  <c r="FA139" i="24"/>
  <c r="FC139" i="24" s="1"/>
  <c r="HA139" i="24"/>
  <c r="HC139" i="24" s="1"/>
  <c r="CA139" i="24"/>
  <c r="CC139" i="24" s="1"/>
  <c r="AA139" i="24"/>
  <c r="AC139" i="24" s="1"/>
  <c r="H139" i="24"/>
  <c r="IA139" i="24"/>
  <c r="IC139" i="24" s="1"/>
  <c r="DA139" i="24"/>
  <c r="DC139" i="24" s="1"/>
  <c r="GA139" i="24"/>
  <c r="GC139" i="24" s="1"/>
  <c r="J139" i="24"/>
  <c r="L139" i="24" s="1"/>
  <c r="BA139" i="24"/>
  <c r="BC139" i="24" s="1"/>
  <c r="J150" i="24"/>
  <c r="L150" i="24" s="1"/>
  <c r="DA150" i="24"/>
  <c r="DC150" i="24" s="1"/>
  <c r="IA150" i="24"/>
  <c r="IC150" i="24" s="1"/>
  <c r="H150" i="24"/>
  <c r="BA150" i="24"/>
  <c r="BC150" i="24" s="1"/>
  <c r="EA150" i="24"/>
  <c r="EC150" i="24" s="1"/>
  <c r="HA150" i="24"/>
  <c r="HC150" i="24" s="1"/>
  <c r="CA150" i="24"/>
  <c r="CC150" i="24" s="1"/>
  <c r="AA150" i="24"/>
  <c r="AC150" i="24" s="1"/>
  <c r="FA150" i="24"/>
  <c r="FC150" i="24" s="1"/>
  <c r="GA150" i="24"/>
  <c r="GC150" i="24" s="1"/>
  <c r="G41" i="24"/>
  <c r="G208" i="24"/>
  <c r="DA46" i="24"/>
  <c r="DC46" i="24" s="1"/>
  <c r="AA46" i="24"/>
  <c r="AC46" i="24" s="1"/>
  <c r="IA46" i="24"/>
  <c r="IC46" i="24" s="1"/>
  <c r="CA46" i="24"/>
  <c r="CC46" i="24" s="1"/>
  <c r="HA46" i="24"/>
  <c r="HC46" i="24" s="1"/>
  <c r="GA46" i="24"/>
  <c r="GC46" i="24" s="1"/>
  <c r="EA46" i="24"/>
  <c r="EC46" i="24" s="1"/>
  <c r="H46" i="24"/>
  <c r="G46" i="24"/>
  <c r="BA46" i="24"/>
  <c r="BC46" i="24" s="1"/>
  <c r="J46" i="24"/>
  <c r="L46" i="24" s="1"/>
  <c r="FA46" i="24"/>
  <c r="FC46" i="24" s="1"/>
  <c r="IA175" i="24"/>
  <c r="IC175" i="24" s="1"/>
  <c r="HA175" i="24"/>
  <c r="HC175" i="24" s="1"/>
  <c r="GA175" i="24"/>
  <c r="GC175" i="24" s="1"/>
  <c r="CA175" i="24"/>
  <c r="CC175" i="24" s="1"/>
  <c r="J175" i="24"/>
  <c r="L175" i="24" s="1"/>
  <c r="FA175" i="24"/>
  <c r="FC175" i="24" s="1"/>
  <c r="EA175" i="24"/>
  <c r="EC175" i="24" s="1"/>
  <c r="AA175" i="24"/>
  <c r="AC175" i="24" s="1"/>
  <c r="DA175" i="24"/>
  <c r="DC175" i="24" s="1"/>
  <c r="BA175" i="24"/>
  <c r="BC175" i="24" s="1"/>
  <c r="H175" i="24"/>
  <c r="FA128" i="24"/>
  <c r="FC128" i="24" s="1"/>
  <c r="AA128" i="24"/>
  <c r="AC128" i="24" s="1"/>
  <c r="GA128" i="24"/>
  <c r="GC128" i="24" s="1"/>
  <c r="BA128" i="24"/>
  <c r="BC128" i="24" s="1"/>
  <c r="DA128" i="24"/>
  <c r="DC128" i="24" s="1"/>
  <c r="J128" i="24"/>
  <c r="L128" i="24" s="1"/>
  <c r="CA128" i="24"/>
  <c r="CC128" i="24" s="1"/>
  <c r="H128" i="24"/>
  <c r="EA128" i="24"/>
  <c r="EC128" i="24" s="1"/>
  <c r="IA128" i="24"/>
  <c r="IC128" i="24" s="1"/>
  <c r="HA128" i="24"/>
  <c r="HC128" i="24" s="1"/>
  <c r="G255" i="24"/>
  <c r="IA20" i="24"/>
  <c r="IC20" i="24" s="1"/>
  <c r="AA20" i="24"/>
  <c r="AC20" i="24" s="1"/>
  <c r="H20" i="24"/>
  <c r="G20" i="24"/>
  <c r="BA20" i="24"/>
  <c r="BC20" i="24" s="1"/>
  <c r="GA20" i="24"/>
  <c r="GC20" i="24" s="1"/>
  <c r="EA20" i="24"/>
  <c r="EC20" i="24" s="1"/>
  <c r="HA20" i="24"/>
  <c r="HC20" i="24" s="1"/>
  <c r="FA20" i="24"/>
  <c r="FC20" i="24" s="1"/>
  <c r="J20" i="24"/>
  <c r="L20" i="24" s="1"/>
  <c r="CA20" i="24"/>
  <c r="CC20" i="24" s="1"/>
  <c r="DA20" i="24"/>
  <c r="DC20" i="24" s="1"/>
  <c r="DA195" i="24"/>
  <c r="DC195" i="24" s="1"/>
  <c r="CA195" i="24"/>
  <c r="CC195" i="24" s="1"/>
  <c r="GA195" i="24"/>
  <c r="GC195" i="24" s="1"/>
  <c r="J195" i="24"/>
  <c r="L195" i="24" s="1"/>
  <c r="AA195" i="24"/>
  <c r="AC195" i="24" s="1"/>
  <c r="BA195" i="24"/>
  <c r="BC195" i="24" s="1"/>
  <c r="H195" i="24"/>
  <c r="IA195" i="24"/>
  <c r="IC195" i="24" s="1"/>
  <c r="HA195" i="24"/>
  <c r="HC195" i="24" s="1"/>
  <c r="EA195" i="24"/>
  <c r="EC195" i="24" s="1"/>
  <c r="FA195" i="24"/>
  <c r="FC195" i="24" s="1"/>
  <c r="J202" i="24"/>
  <c r="L202" i="24" s="1"/>
  <c r="H202" i="24"/>
  <c r="G50" i="24"/>
  <c r="J185" i="24"/>
  <c r="L185" i="24" s="1"/>
  <c r="AA185" i="24"/>
  <c r="AC185" i="24" s="1"/>
  <c r="GA185" i="24"/>
  <c r="GC185" i="24" s="1"/>
  <c r="HA185" i="24"/>
  <c r="HC185" i="24" s="1"/>
  <c r="BA185" i="24"/>
  <c r="BC185" i="24" s="1"/>
  <c r="IA185" i="24"/>
  <c r="IC185" i="24" s="1"/>
  <c r="H185" i="24"/>
  <c r="FA185" i="24"/>
  <c r="FC185" i="24" s="1"/>
  <c r="DA185" i="24"/>
  <c r="DC185" i="24" s="1"/>
  <c r="CA185" i="24"/>
  <c r="CC185" i="24" s="1"/>
  <c r="EA185" i="24"/>
  <c r="EC185" i="24" s="1"/>
  <c r="DA51" i="24"/>
  <c r="DC51" i="24" s="1"/>
  <c r="GA51" i="24"/>
  <c r="GC51" i="24" s="1"/>
  <c r="IA51" i="24"/>
  <c r="IC51" i="24" s="1"/>
  <c r="HA51" i="24"/>
  <c r="HC51" i="24" s="1"/>
  <c r="CA51" i="24"/>
  <c r="CC51" i="24" s="1"/>
  <c r="J51" i="24"/>
  <c r="L51" i="24" s="1"/>
  <c r="EA51" i="24"/>
  <c r="EC51" i="24" s="1"/>
  <c r="AA51" i="24"/>
  <c r="AC51" i="24" s="1"/>
  <c r="G51" i="24"/>
  <c r="FA51" i="24"/>
  <c r="FC51" i="24" s="1"/>
  <c r="BA51" i="24"/>
  <c r="BC51" i="24" s="1"/>
  <c r="H51" i="24"/>
  <c r="G49" i="24"/>
  <c r="DA59" i="24"/>
  <c r="DC59" i="24" s="1"/>
  <c r="HA59" i="24"/>
  <c r="HC59" i="24" s="1"/>
  <c r="EA59" i="24"/>
  <c r="EC59" i="24" s="1"/>
  <c r="J59" i="24"/>
  <c r="L59" i="24" s="1"/>
  <c r="GA59" i="24"/>
  <c r="GC59" i="24" s="1"/>
  <c r="AA59" i="24"/>
  <c r="AC59" i="24" s="1"/>
  <c r="BA59" i="24"/>
  <c r="BC59" i="24" s="1"/>
  <c r="FA59" i="24"/>
  <c r="FC59" i="24" s="1"/>
  <c r="IA59" i="24"/>
  <c r="IC59" i="24" s="1"/>
  <c r="CA59" i="24"/>
  <c r="CC59" i="24" s="1"/>
  <c r="H59" i="24"/>
  <c r="DA147" i="24"/>
  <c r="DC147" i="24" s="1"/>
  <c r="HA147" i="24"/>
  <c r="HC147" i="24" s="1"/>
  <c r="BA147" i="24"/>
  <c r="BC147" i="24" s="1"/>
  <c r="J147" i="24"/>
  <c r="L147" i="24" s="1"/>
  <c r="EA147" i="24"/>
  <c r="EC147" i="24" s="1"/>
  <c r="H147" i="24"/>
  <c r="AA147" i="24"/>
  <c r="AC147" i="24" s="1"/>
  <c r="GA147" i="24"/>
  <c r="GC147" i="24" s="1"/>
  <c r="IA147" i="24"/>
  <c r="IC147" i="24" s="1"/>
  <c r="FA147" i="24"/>
  <c r="FC147" i="24" s="1"/>
  <c r="CA147" i="24"/>
  <c r="CC147" i="24" s="1"/>
  <c r="H217" i="24"/>
  <c r="G217" i="24"/>
  <c r="J217" i="24"/>
  <c r="L217" i="24" s="1"/>
  <c r="AA36" i="24"/>
  <c r="AC36" i="24" s="1"/>
  <c r="HA36" i="24"/>
  <c r="HC36" i="24" s="1"/>
  <c r="IA36" i="24"/>
  <c r="IC36" i="24" s="1"/>
  <c r="GA36" i="24"/>
  <c r="GC36" i="24" s="1"/>
  <c r="CA36" i="24"/>
  <c r="CC36" i="24" s="1"/>
  <c r="DA36" i="24"/>
  <c r="DC36" i="24" s="1"/>
  <c r="J36" i="24"/>
  <c r="L36" i="24" s="1"/>
  <c r="FA36" i="24"/>
  <c r="FC36" i="24" s="1"/>
  <c r="G36" i="24"/>
  <c r="I36" i="24" s="1"/>
  <c r="BA36" i="24"/>
  <c r="BC36" i="24" s="1"/>
  <c r="EA36" i="24"/>
  <c r="EC36" i="24" s="1"/>
  <c r="H36" i="24"/>
  <c r="IA52" i="24"/>
  <c r="IC52" i="24" s="1"/>
  <c r="DA52" i="24"/>
  <c r="DC52" i="24" s="1"/>
  <c r="G52" i="24"/>
  <c r="HA52" i="24"/>
  <c r="HC52" i="24" s="1"/>
  <c r="GA52" i="24"/>
  <c r="GC52" i="24" s="1"/>
  <c r="FA52" i="24"/>
  <c r="FC52" i="24" s="1"/>
  <c r="EA52" i="24"/>
  <c r="EC52" i="24" s="1"/>
  <c r="BA52" i="24"/>
  <c r="BC52" i="24" s="1"/>
  <c r="H52" i="24"/>
  <c r="CA52" i="24"/>
  <c r="CC52" i="24" s="1"/>
  <c r="J52" i="24"/>
  <c r="L52" i="24" s="1"/>
  <c r="AA52" i="24"/>
  <c r="AC52" i="24" s="1"/>
  <c r="J234" i="24"/>
  <c r="L234" i="24" s="1"/>
  <c r="H234" i="24"/>
  <c r="J64" i="24"/>
  <c r="L64" i="24" s="1"/>
  <c r="BA64" i="24"/>
  <c r="BC64" i="24" s="1"/>
  <c r="IA64" i="24"/>
  <c r="IC64" i="24" s="1"/>
  <c r="CA64" i="24"/>
  <c r="CC64" i="24" s="1"/>
  <c r="H64" i="24"/>
  <c r="EA64" i="24"/>
  <c r="EC64" i="24" s="1"/>
  <c r="GA64" i="24"/>
  <c r="GC64" i="24" s="1"/>
  <c r="HA64" i="24"/>
  <c r="HC64" i="24" s="1"/>
  <c r="AA64" i="24"/>
  <c r="AC64" i="24" s="1"/>
  <c r="FA64" i="24"/>
  <c r="FC64" i="24" s="1"/>
  <c r="DA64" i="24"/>
  <c r="DC64" i="24" s="1"/>
  <c r="G64" i="24"/>
  <c r="H295" i="24"/>
  <c r="J295" i="24"/>
  <c r="L295" i="24" s="1"/>
  <c r="BA95" i="24"/>
  <c r="BC95" i="24" s="1"/>
  <c r="H95" i="24"/>
  <c r="J95" i="24"/>
  <c r="L95" i="24" s="1"/>
  <c r="EA95" i="24"/>
  <c r="EC95" i="24" s="1"/>
  <c r="IA95" i="24"/>
  <c r="IC95" i="24" s="1"/>
  <c r="HA95" i="24"/>
  <c r="HC95" i="24" s="1"/>
  <c r="DA95" i="24"/>
  <c r="DC95" i="24" s="1"/>
  <c r="CA95" i="24"/>
  <c r="CC95" i="24" s="1"/>
  <c r="FA95" i="24"/>
  <c r="FC95" i="24" s="1"/>
  <c r="GA95" i="24"/>
  <c r="GC95" i="24" s="1"/>
  <c r="AA95" i="24"/>
  <c r="AC95" i="24" s="1"/>
  <c r="G247" i="24"/>
  <c r="H284" i="24"/>
  <c r="J284" i="24"/>
  <c r="L284" i="24" s="1"/>
  <c r="J157" i="24"/>
  <c r="L157" i="24" s="1"/>
  <c r="EA157" i="24"/>
  <c r="EC157" i="24" s="1"/>
  <c r="DA157" i="24"/>
  <c r="DC157" i="24" s="1"/>
  <c r="HA157" i="24"/>
  <c r="HC157" i="24" s="1"/>
  <c r="GA157" i="24"/>
  <c r="GC157" i="24" s="1"/>
  <c r="IA157" i="24"/>
  <c r="IC157" i="24" s="1"/>
  <c r="CA157" i="24"/>
  <c r="CC157" i="24" s="1"/>
  <c r="BA157" i="24"/>
  <c r="BC157" i="24" s="1"/>
  <c r="H157" i="24"/>
  <c r="AA157" i="24"/>
  <c r="AC157" i="24" s="1"/>
  <c r="FA157" i="24"/>
  <c r="FC157" i="24" s="1"/>
  <c r="G213" i="24"/>
  <c r="AA145" i="24"/>
  <c r="AC145" i="24" s="1"/>
  <c r="J145" i="24"/>
  <c r="L145" i="24" s="1"/>
  <c r="BA145" i="24"/>
  <c r="BC145" i="24" s="1"/>
  <c r="DA145" i="24"/>
  <c r="DC145" i="24" s="1"/>
  <c r="H145" i="24"/>
  <c r="FA145" i="24"/>
  <c r="FC145" i="24" s="1"/>
  <c r="CA145" i="24"/>
  <c r="CC145" i="24" s="1"/>
  <c r="GA145" i="24"/>
  <c r="GC145" i="24" s="1"/>
  <c r="IA145" i="24"/>
  <c r="IC145" i="24" s="1"/>
  <c r="HA145" i="24"/>
  <c r="HC145" i="24" s="1"/>
  <c r="EA145" i="24"/>
  <c r="EC145" i="24" s="1"/>
  <c r="BA125" i="24"/>
  <c r="BC125" i="24" s="1"/>
  <c r="EA125" i="24"/>
  <c r="EC125" i="24" s="1"/>
  <c r="H125" i="24"/>
  <c r="CA125" i="24"/>
  <c r="CC125" i="24" s="1"/>
  <c r="DA125" i="24"/>
  <c r="DC125" i="24" s="1"/>
  <c r="FA125" i="24"/>
  <c r="FC125" i="24" s="1"/>
  <c r="HA125" i="24"/>
  <c r="HC125" i="24" s="1"/>
  <c r="IA125" i="24"/>
  <c r="IC125" i="24" s="1"/>
  <c r="AA125" i="24"/>
  <c r="AC125" i="24" s="1"/>
  <c r="J125" i="24"/>
  <c r="L125" i="24" s="1"/>
  <c r="GA125" i="24"/>
  <c r="GC125" i="24" s="1"/>
  <c r="G28" i="24"/>
  <c r="DA80" i="24"/>
  <c r="DC80" i="24" s="1"/>
  <c r="GA80" i="24"/>
  <c r="GC80" i="24" s="1"/>
  <c r="H80" i="24"/>
  <c r="AA80" i="24"/>
  <c r="AC80" i="24" s="1"/>
  <c r="J80" i="24"/>
  <c r="L80" i="24" s="1"/>
  <c r="EA80" i="24"/>
  <c r="EC80" i="24" s="1"/>
  <c r="IA80" i="24"/>
  <c r="IC80" i="24" s="1"/>
  <c r="CA80" i="24"/>
  <c r="CC80" i="24" s="1"/>
  <c r="FA80" i="24"/>
  <c r="FC80" i="24" s="1"/>
  <c r="BA80" i="24"/>
  <c r="BC80" i="24" s="1"/>
  <c r="HA80" i="24"/>
  <c r="HC80" i="24" s="1"/>
  <c r="IA88" i="24"/>
  <c r="IC88" i="24" s="1"/>
  <c r="FA88" i="24"/>
  <c r="FC88" i="24" s="1"/>
  <c r="CA88" i="24"/>
  <c r="CC88" i="24" s="1"/>
  <c r="BA88" i="24"/>
  <c r="BC88" i="24" s="1"/>
  <c r="AA88" i="24"/>
  <c r="AC88" i="24" s="1"/>
  <c r="HA88" i="24"/>
  <c r="HC88" i="24" s="1"/>
  <c r="DA88" i="24"/>
  <c r="DC88" i="24" s="1"/>
  <c r="GA88" i="24"/>
  <c r="GC88" i="24" s="1"/>
  <c r="J88" i="24"/>
  <c r="L88" i="24" s="1"/>
  <c r="EA88" i="24"/>
  <c r="EC88" i="24" s="1"/>
  <c r="H88" i="24"/>
  <c r="BA132" i="24"/>
  <c r="BC132" i="24" s="1"/>
  <c r="AA132" i="24"/>
  <c r="AC132" i="24" s="1"/>
  <c r="CA132" i="24"/>
  <c r="CC132" i="24" s="1"/>
  <c r="IA132" i="24"/>
  <c r="IC132" i="24" s="1"/>
  <c r="HA132" i="24"/>
  <c r="HC132" i="24" s="1"/>
  <c r="FA132" i="24"/>
  <c r="FC132" i="24" s="1"/>
  <c r="H132" i="24"/>
  <c r="DA132" i="24"/>
  <c r="DC132" i="24" s="1"/>
  <c r="EA132" i="24"/>
  <c r="EC132" i="24" s="1"/>
  <c r="J132" i="24"/>
  <c r="L132" i="24" s="1"/>
  <c r="GA132" i="24"/>
  <c r="GC132" i="24" s="1"/>
  <c r="AA162" i="24"/>
  <c r="AC162" i="24" s="1"/>
  <c r="J162" i="24"/>
  <c r="L162" i="24" s="1"/>
  <c r="HA162" i="24"/>
  <c r="HC162" i="24" s="1"/>
  <c r="IA162" i="24"/>
  <c r="IC162" i="24" s="1"/>
  <c r="H162" i="24"/>
  <c r="GA162" i="24"/>
  <c r="GC162" i="24" s="1"/>
  <c r="BA162" i="24"/>
  <c r="BC162" i="24" s="1"/>
  <c r="FA162" i="24"/>
  <c r="FC162" i="24" s="1"/>
  <c r="EA162" i="24"/>
  <c r="EC162" i="24" s="1"/>
  <c r="DA162" i="24"/>
  <c r="DC162" i="24" s="1"/>
  <c r="CA162" i="24"/>
  <c r="CC162" i="24" s="1"/>
  <c r="FA136" i="24"/>
  <c r="FC136" i="24" s="1"/>
  <c r="H136" i="24"/>
  <c r="CA136" i="24"/>
  <c r="CC136" i="24" s="1"/>
  <c r="J136" i="24"/>
  <c r="L136" i="24" s="1"/>
  <c r="AA136" i="24"/>
  <c r="AC136" i="24" s="1"/>
  <c r="BA136" i="24"/>
  <c r="BC136" i="24" s="1"/>
  <c r="HA136" i="24"/>
  <c r="HC136" i="24" s="1"/>
  <c r="EA136" i="24"/>
  <c r="EC136" i="24" s="1"/>
  <c r="GA136" i="24"/>
  <c r="GC136" i="24" s="1"/>
  <c r="IA136" i="24"/>
  <c r="IC136" i="24" s="1"/>
  <c r="DA136" i="24"/>
  <c r="DC136" i="24" s="1"/>
  <c r="J241" i="24"/>
  <c r="L241" i="24" s="1"/>
  <c r="H241" i="24"/>
  <c r="EA173" i="24"/>
  <c r="EC173" i="24" s="1"/>
  <c r="BA173" i="24"/>
  <c r="BC173" i="24" s="1"/>
  <c r="FA173" i="24"/>
  <c r="FC173" i="24" s="1"/>
  <c r="AA173" i="24"/>
  <c r="AC173" i="24" s="1"/>
  <c r="H173" i="24"/>
  <c r="HA173" i="24"/>
  <c r="HC173" i="24" s="1"/>
  <c r="IA173" i="24"/>
  <c r="IC173" i="24" s="1"/>
  <c r="J173" i="24"/>
  <c r="L173" i="24" s="1"/>
  <c r="GA173" i="24"/>
  <c r="GC173" i="24" s="1"/>
  <c r="CA173" i="24"/>
  <c r="CC173" i="24" s="1"/>
  <c r="DA173" i="24"/>
  <c r="DC173" i="24" s="1"/>
  <c r="G34" i="24"/>
  <c r="G26" i="24"/>
  <c r="AA189" i="24"/>
  <c r="AC189" i="24" s="1"/>
  <c r="BA189" i="24"/>
  <c r="BC189" i="24" s="1"/>
  <c r="EA189" i="24"/>
  <c r="EC189" i="24" s="1"/>
  <c r="HA189" i="24"/>
  <c r="HC189" i="24" s="1"/>
  <c r="GA189" i="24"/>
  <c r="GC189" i="24" s="1"/>
  <c r="DA189" i="24"/>
  <c r="DC189" i="24" s="1"/>
  <c r="J189" i="24"/>
  <c r="L189" i="24" s="1"/>
  <c r="FA189" i="24"/>
  <c r="FC189" i="24" s="1"/>
  <c r="CA189" i="24"/>
  <c r="CC189" i="24" s="1"/>
  <c r="H189" i="24"/>
  <c r="IA189" i="24"/>
  <c r="IC189" i="24" s="1"/>
  <c r="BA56" i="24"/>
  <c r="BC56" i="24" s="1"/>
  <c r="CA56" i="24"/>
  <c r="CC56" i="24" s="1"/>
  <c r="H56" i="24"/>
  <c r="EA56" i="24"/>
  <c r="EC56" i="24" s="1"/>
  <c r="DA56" i="24"/>
  <c r="DC56" i="24" s="1"/>
  <c r="AA56" i="24"/>
  <c r="AC56" i="24" s="1"/>
  <c r="IA56" i="24"/>
  <c r="IC56" i="24" s="1"/>
  <c r="J56" i="24"/>
  <c r="L56" i="24" s="1"/>
  <c r="FA56" i="24"/>
  <c r="FC56" i="24" s="1"/>
  <c r="GA56" i="24"/>
  <c r="GC56" i="24" s="1"/>
  <c r="HA56" i="24"/>
  <c r="HC56" i="24" s="1"/>
  <c r="CA44" i="24"/>
  <c r="CC44" i="24" s="1"/>
  <c r="AA44" i="24"/>
  <c r="AC44" i="24" s="1"/>
  <c r="H44" i="24"/>
  <c r="EA44" i="24"/>
  <c r="EC44" i="24" s="1"/>
  <c r="HA44" i="24"/>
  <c r="HC44" i="24" s="1"/>
  <c r="DA44" i="24"/>
  <c r="DC44" i="24" s="1"/>
  <c r="IA44" i="24"/>
  <c r="IC44" i="24" s="1"/>
  <c r="GA44" i="24"/>
  <c r="GC44" i="24" s="1"/>
  <c r="J44" i="24"/>
  <c r="L44" i="24" s="1"/>
  <c r="BA44" i="24"/>
  <c r="BC44" i="24" s="1"/>
  <c r="FA44" i="24"/>
  <c r="FC44" i="24" s="1"/>
  <c r="G44" i="24"/>
  <c r="G240" i="24"/>
  <c r="HA42" i="24"/>
  <c r="HC42" i="24" s="1"/>
  <c r="GA42" i="24"/>
  <c r="GC42" i="24" s="1"/>
  <c r="FA42" i="24"/>
  <c r="FC42" i="24" s="1"/>
  <c r="IA42" i="24"/>
  <c r="IC42" i="24" s="1"/>
  <c r="H42" i="24"/>
  <c r="EA42" i="24"/>
  <c r="EC42" i="24" s="1"/>
  <c r="BA42" i="24"/>
  <c r="BC42" i="24" s="1"/>
  <c r="CA42" i="24"/>
  <c r="CC42" i="24" s="1"/>
  <c r="DA42" i="24"/>
  <c r="DC42" i="24" s="1"/>
  <c r="AA42" i="24"/>
  <c r="AC42" i="24" s="1"/>
  <c r="J42" i="24"/>
  <c r="L42" i="24" s="1"/>
  <c r="G42" i="24"/>
  <c r="AA29" i="24"/>
  <c r="AC29" i="24" s="1"/>
  <c r="J29" i="24"/>
  <c r="L29" i="24" s="1"/>
  <c r="EA29" i="24"/>
  <c r="EC29" i="24" s="1"/>
  <c r="CA29" i="24"/>
  <c r="CC29" i="24" s="1"/>
  <c r="BA29" i="24"/>
  <c r="BC29" i="24" s="1"/>
  <c r="GA29" i="24"/>
  <c r="GC29" i="24" s="1"/>
  <c r="H29" i="24"/>
  <c r="DA29" i="24"/>
  <c r="DC29" i="24" s="1"/>
  <c r="IA29" i="24"/>
  <c r="IC29" i="24" s="1"/>
  <c r="FA29" i="24"/>
  <c r="FC29" i="24" s="1"/>
  <c r="HA29" i="24"/>
  <c r="HC29" i="24" s="1"/>
  <c r="G29" i="24"/>
  <c r="J230" i="24"/>
  <c r="L230" i="24" s="1"/>
  <c r="H230" i="24"/>
  <c r="HA66" i="24"/>
  <c r="HC66" i="24" s="1"/>
  <c r="DA66" i="24"/>
  <c r="DC66" i="24" s="1"/>
  <c r="AA66" i="24"/>
  <c r="AC66" i="24" s="1"/>
  <c r="BA66" i="24"/>
  <c r="BC66" i="24" s="1"/>
  <c r="GA66" i="24"/>
  <c r="GC66" i="24" s="1"/>
  <c r="CA66" i="24"/>
  <c r="CC66" i="24" s="1"/>
  <c r="FA66" i="24"/>
  <c r="FC66" i="24" s="1"/>
  <c r="EA66" i="24"/>
  <c r="EC66" i="24" s="1"/>
  <c r="J66" i="24"/>
  <c r="L66" i="24" s="1"/>
  <c r="H66" i="24"/>
  <c r="IA66" i="24"/>
  <c r="IC66" i="24" s="1"/>
  <c r="H203" i="24"/>
  <c r="J203" i="24"/>
  <c r="L203" i="24" s="1"/>
  <c r="G231" i="24"/>
  <c r="J126" i="24"/>
  <c r="L126" i="24" s="1"/>
  <c r="DA126" i="24"/>
  <c r="DC126" i="24" s="1"/>
  <c r="BA126" i="24"/>
  <c r="BC126" i="24" s="1"/>
  <c r="GA126" i="24"/>
  <c r="GC126" i="24" s="1"/>
  <c r="AA126" i="24"/>
  <c r="AC126" i="24" s="1"/>
  <c r="FA126" i="24"/>
  <c r="FC126" i="24" s="1"/>
  <c r="CA126" i="24"/>
  <c r="CC126" i="24" s="1"/>
  <c r="HA126" i="24"/>
  <c r="HC126" i="24" s="1"/>
  <c r="H126" i="24"/>
  <c r="G126" i="24"/>
  <c r="EA126" i="24"/>
  <c r="EC126" i="24" s="1"/>
  <c r="IA126" i="24"/>
  <c r="IC126" i="24" s="1"/>
  <c r="G48" i="24"/>
  <c r="H186" i="24"/>
  <c r="J186" i="24"/>
  <c r="L186" i="24" s="1"/>
  <c r="FA186" i="24"/>
  <c r="FC186" i="24" s="1"/>
  <c r="HA186" i="24"/>
  <c r="HC186" i="24" s="1"/>
  <c r="BA186" i="24"/>
  <c r="BC186" i="24" s="1"/>
  <c r="IA186" i="24"/>
  <c r="IC186" i="24" s="1"/>
  <c r="GA186" i="24"/>
  <c r="GC186" i="24" s="1"/>
  <c r="DA186" i="24"/>
  <c r="DC186" i="24" s="1"/>
  <c r="CA186" i="24"/>
  <c r="CC186" i="24" s="1"/>
  <c r="EA186" i="24"/>
  <c r="EC186" i="24" s="1"/>
  <c r="AA186" i="24"/>
  <c r="AC186" i="24" s="1"/>
  <c r="G61" i="24"/>
  <c r="FA13" i="22"/>
  <c r="FC13" i="22" s="1"/>
  <c r="FJ11" i="22"/>
  <c r="FE11" i="22"/>
  <c r="FF11" i="22" s="1"/>
  <c r="FH11" i="22" s="1"/>
  <c r="IC11" i="22"/>
  <c r="IJ11" i="22" s="1"/>
  <c r="IA12" i="22"/>
  <c r="ID11" i="22"/>
  <c r="FC12" i="22"/>
  <c r="BJ10" i="22"/>
  <c r="BE10" i="22"/>
  <c r="BF10" i="22" s="1"/>
  <c r="BG10" i="22"/>
  <c r="BC11" i="22"/>
  <c r="BE11" i="22" s="1"/>
  <c r="BF11" i="22" s="1"/>
  <c r="BA12" i="22"/>
  <c r="BD12" i="22" s="1"/>
  <c r="HA98" i="24" l="1"/>
  <c r="HC98" i="24" s="1"/>
  <c r="H98" i="24"/>
  <c r="BA98" i="24"/>
  <c r="BC98" i="24" s="1"/>
  <c r="AA98" i="24"/>
  <c r="AC98" i="24" s="1"/>
  <c r="CA98" i="24"/>
  <c r="CC98" i="24" s="1"/>
  <c r="FA98" i="24"/>
  <c r="FC98" i="24" s="1"/>
  <c r="DA98" i="24"/>
  <c r="DC98" i="24" s="1"/>
  <c r="GA98" i="24"/>
  <c r="GC98" i="24" s="1"/>
  <c r="J98" i="24"/>
  <c r="L98" i="24" s="1"/>
  <c r="IA98" i="24"/>
  <c r="IC98" i="24" s="1"/>
  <c r="EA98" i="24"/>
  <c r="EC98" i="24" s="1"/>
  <c r="G287" i="24"/>
  <c r="G93" i="24"/>
  <c r="G84" i="24"/>
  <c r="G78" i="24"/>
  <c r="I78" i="24" s="1"/>
  <c r="AD57" i="24"/>
  <c r="G119" i="24"/>
  <c r="G149" i="24"/>
  <c r="G143" i="24"/>
  <c r="G261" i="24"/>
  <c r="G148" i="24"/>
  <c r="I145" i="24" s="1"/>
  <c r="G254" i="24"/>
  <c r="G239" i="24"/>
  <c r="I235" i="24" s="1"/>
  <c r="G133" i="24"/>
  <c r="G293" i="24"/>
  <c r="G57" i="24"/>
  <c r="G77" i="24"/>
  <c r="G232" i="24"/>
  <c r="G112" i="24"/>
  <c r="G155" i="24"/>
  <c r="G96" i="24"/>
  <c r="I96" i="24" s="1"/>
  <c r="G72" i="24"/>
  <c r="G69" i="24"/>
  <c r="G94" i="24"/>
  <c r="G171" i="24"/>
  <c r="G103" i="24"/>
  <c r="G244" i="24"/>
  <c r="G197" i="24"/>
  <c r="G118" i="24"/>
  <c r="I115" i="24" s="1"/>
  <c r="G89" i="24"/>
  <c r="CC2" i="24"/>
  <c r="CE2" i="24" s="1"/>
  <c r="DC9" i="24"/>
  <c r="EA176" i="24"/>
  <c r="EC176" i="24" s="1"/>
  <c r="FA176" i="24"/>
  <c r="FC176" i="24" s="1"/>
  <c r="CA176" i="24"/>
  <c r="CC176" i="24" s="1"/>
  <c r="DA176" i="24"/>
  <c r="DC176" i="24" s="1"/>
  <c r="AA176" i="24"/>
  <c r="AC176" i="24" s="1"/>
  <c r="J176" i="24"/>
  <c r="L176" i="24" s="1"/>
  <c r="H176" i="24"/>
  <c r="HA176" i="24"/>
  <c r="HC176" i="24" s="1"/>
  <c r="GA176" i="24"/>
  <c r="GC176" i="24" s="1"/>
  <c r="IA176" i="24"/>
  <c r="IC176" i="24" s="1"/>
  <c r="BA176" i="24"/>
  <c r="BC176" i="24" s="1"/>
  <c r="CA108" i="24"/>
  <c r="CC108" i="24" s="1"/>
  <c r="IA108" i="24"/>
  <c r="IC108" i="24" s="1"/>
  <c r="EA108" i="24"/>
  <c r="EC108" i="24" s="1"/>
  <c r="FA108" i="24"/>
  <c r="FC108" i="24" s="1"/>
  <c r="J108" i="24"/>
  <c r="L108" i="24" s="1"/>
  <c r="DA108" i="24"/>
  <c r="DC108" i="24" s="1"/>
  <c r="BA108" i="24"/>
  <c r="BC108" i="24" s="1"/>
  <c r="H108" i="24"/>
  <c r="HA108" i="24"/>
  <c r="HC108" i="24" s="1"/>
  <c r="AA108" i="24"/>
  <c r="AC108" i="24" s="1"/>
  <c r="GA108" i="24"/>
  <c r="GC108" i="24" s="1"/>
  <c r="GA124" i="24"/>
  <c r="GC124" i="24" s="1"/>
  <c r="H124" i="24"/>
  <c r="IA124" i="24"/>
  <c r="IC124" i="24" s="1"/>
  <c r="CA124" i="24"/>
  <c r="CC124" i="24" s="1"/>
  <c r="HA124" i="24"/>
  <c r="HC124" i="24" s="1"/>
  <c r="EA124" i="24"/>
  <c r="EC124" i="24" s="1"/>
  <c r="FA124" i="24"/>
  <c r="FC124" i="24" s="1"/>
  <c r="AA124" i="24"/>
  <c r="AC124" i="24" s="1"/>
  <c r="BA124" i="24"/>
  <c r="BC124" i="24" s="1"/>
  <c r="J124" i="24"/>
  <c r="L124" i="24" s="1"/>
  <c r="DA124" i="24"/>
  <c r="DC124" i="24" s="1"/>
  <c r="J233" i="24"/>
  <c r="L233" i="24" s="1"/>
  <c r="H233" i="24"/>
  <c r="DA194" i="24"/>
  <c r="DC194" i="24" s="1"/>
  <c r="EA194" i="24"/>
  <c r="EC194" i="24" s="1"/>
  <c r="IA194" i="24"/>
  <c r="IC194" i="24" s="1"/>
  <c r="AA194" i="24"/>
  <c r="AC194" i="24" s="1"/>
  <c r="GA194" i="24"/>
  <c r="GC194" i="24" s="1"/>
  <c r="BA194" i="24"/>
  <c r="BC194" i="24" s="1"/>
  <c r="HA194" i="24"/>
  <c r="HC194" i="24" s="1"/>
  <c r="FA194" i="24"/>
  <c r="FC194" i="24" s="1"/>
  <c r="H194" i="24"/>
  <c r="J194" i="24"/>
  <c r="L194" i="24" s="1"/>
  <c r="CA194" i="24"/>
  <c r="CC194" i="24" s="1"/>
  <c r="CA67" i="24"/>
  <c r="CC67" i="24" s="1"/>
  <c r="FA67" i="24"/>
  <c r="FC67" i="24" s="1"/>
  <c r="AA67" i="24"/>
  <c r="AC67" i="24" s="1"/>
  <c r="IA67" i="24"/>
  <c r="IC67" i="24" s="1"/>
  <c r="EA67" i="24"/>
  <c r="EC67" i="24" s="1"/>
  <c r="H67" i="24"/>
  <c r="HA67" i="24"/>
  <c r="HC67" i="24" s="1"/>
  <c r="DA67" i="24"/>
  <c r="DC67" i="24" s="1"/>
  <c r="GA67" i="24"/>
  <c r="GC67" i="24" s="1"/>
  <c r="J67" i="24"/>
  <c r="L67" i="24" s="1"/>
  <c r="BA67" i="24"/>
  <c r="BC67" i="24" s="1"/>
  <c r="AA89" i="24"/>
  <c r="AC89" i="24" s="1"/>
  <c r="IA89" i="24"/>
  <c r="IC89" i="24" s="1"/>
  <c r="EA89" i="24"/>
  <c r="EC89" i="24" s="1"/>
  <c r="BA89" i="24"/>
  <c r="BC89" i="24" s="1"/>
  <c r="HA89" i="24"/>
  <c r="HC89" i="24" s="1"/>
  <c r="GA89" i="24"/>
  <c r="GC89" i="24" s="1"/>
  <c r="H89" i="24"/>
  <c r="FA89" i="24"/>
  <c r="FC89" i="24" s="1"/>
  <c r="DA89" i="24"/>
  <c r="DC89" i="24" s="1"/>
  <c r="J89" i="24"/>
  <c r="L89" i="24" s="1"/>
  <c r="CA89" i="24"/>
  <c r="CC89" i="24" s="1"/>
  <c r="AA107" i="24"/>
  <c r="AC107" i="24" s="1"/>
  <c r="IA107" i="24"/>
  <c r="IC107" i="24" s="1"/>
  <c r="BA107" i="24"/>
  <c r="BC107" i="24" s="1"/>
  <c r="HA107" i="24"/>
  <c r="HC107" i="24" s="1"/>
  <c r="CA107" i="24"/>
  <c r="CC107" i="24" s="1"/>
  <c r="J107" i="24"/>
  <c r="L107" i="24" s="1"/>
  <c r="DA107" i="24"/>
  <c r="DC107" i="24" s="1"/>
  <c r="EA107" i="24"/>
  <c r="EC107" i="24" s="1"/>
  <c r="FA107" i="24"/>
  <c r="FC107" i="24" s="1"/>
  <c r="GA107" i="24"/>
  <c r="GC107" i="24" s="1"/>
  <c r="H107" i="24"/>
  <c r="DA38" i="24"/>
  <c r="DC38" i="24" s="1"/>
  <c r="AA38" i="24"/>
  <c r="AC38" i="24" s="1"/>
  <c r="J38" i="24"/>
  <c r="L38" i="24" s="1"/>
  <c r="H38" i="24"/>
  <c r="IA38" i="24"/>
  <c r="IC38" i="24" s="1"/>
  <c r="FA38" i="24"/>
  <c r="FC38" i="24" s="1"/>
  <c r="HA38" i="24"/>
  <c r="HC38" i="24" s="1"/>
  <c r="EA38" i="24"/>
  <c r="EC38" i="24" s="1"/>
  <c r="CA38" i="24"/>
  <c r="CC38" i="24" s="1"/>
  <c r="BA38" i="24"/>
  <c r="BC38" i="24" s="1"/>
  <c r="GA38" i="24"/>
  <c r="GC38" i="24" s="1"/>
  <c r="IA156" i="24"/>
  <c r="IC156" i="24" s="1"/>
  <c r="AA156" i="24"/>
  <c r="AC156" i="24" s="1"/>
  <c r="FA156" i="24"/>
  <c r="FC156" i="24" s="1"/>
  <c r="CA156" i="24"/>
  <c r="CC156" i="24" s="1"/>
  <c r="H156" i="24"/>
  <c r="J156" i="24"/>
  <c r="L156" i="24" s="1"/>
  <c r="HA156" i="24"/>
  <c r="HC156" i="24" s="1"/>
  <c r="DA156" i="24"/>
  <c r="DC156" i="24" s="1"/>
  <c r="BA156" i="24"/>
  <c r="BC156" i="24" s="1"/>
  <c r="GA156" i="24"/>
  <c r="GC156" i="24" s="1"/>
  <c r="EA156" i="24"/>
  <c r="EC156" i="24" s="1"/>
  <c r="G266" i="24"/>
  <c r="G203" i="24"/>
  <c r="G170" i="24"/>
  <c r="G189" i="24"/>
  <c r="G87" i="24"/>
  <c r="G173" i="24"/>
  <c r="I173" i="24" s="1"/>
  <c r="G206" i="24"/>
  <c r="G242" i="24"/>
  <c r="I241" i="24" s="1"/>
  <c r="G59" i="24"/>
  <c r="G202" i="24"/>
  <c r="G135" i="24"/>
  <c r="G267" i="24"/>
  <c r="G53" i="24"/>
  <c r="G73" i="24"/>
  <c r="G256" i="24"/>
  <c r="G63" i="24"/>
  <c r="I62" i="24" s="1"/>
  <c r="G238" i="24"/>
  <c r="G260" i="24"/>
  <c r="G278" i="24"/>
  <c r="G251" i="24"/>
  <c r="G163" i="24"/>
  <c r="G117" i="24"/>
  <c r="G90" i="24"/>
  <c r="G205" i="24"/>
  <c r="I205" i="24" s="1"/>
  <c r="G299" i="24"/>
  <c r="G76" i="24"/>
  <c r="G259" i="24"/>
  <c r="G116" i="24"/>
  <c r="G174" i="24"/>
  <c r="G207" i="24"/>
  <c r="G285" i="24"/>
  <c r="G286" i="24"/>
  <c r="I286" i="24" s="1"/>
  <c r="EC10" i="24"/>
  <c r="FC9" i="24"/>
  <c r="EC9" i="24"/>
  <c r="FC8" i="24"/>
  <c r="CA15" i="24"/>
  <c r="CC15" i="24" s="1"/>
  <c r="GA15" i="24"/>
  <c r="GC15" i="24" s="1"/>
  <c r="IA15" i="24"/>
  <c r="IC15" i="24" s="1"/>
  <c r="EA15" i="24"/>
  <c r="EC15" i="24" s="1"/>
  <c r="H15" i="24"/>
  <c r="FA15" i="24"/>
  <c r="FC15" i="24" s="1"/>
  <c r="HA15" i="24"/>
  <c r="HC15" i="24" s="1"/>
  <c r="AA15" i="24"/>
  <c r="AC15" i="24" s="1"/>
  <c r="BA15" i="24"/>
  <c r="BC15" i="24" s="1"/>
  <c r="J15" i="24"/>
  <c r="L15" i="24" s="1"/>
  <c r="DA15" i="24"/>
  <c r="DC15" i="24" s="1"/>
  <c r="GH7" i="22"/>
  <c r="GI7" i="22"/>
  <c r="FA19" i="24"/>
  <c r="FC19" i="24" s="1"/>
  <c r="IA19" i="24"/>
  <c r="IC19" i="24" s="1"/>
  <c r="CA19" i="24"/>
  <c r="CC19" i="24" s="1"/>
  <c r="AA19" i="24"/>
  <c r="AC19" i="24" s="1"/>
  <c r="BA19" i="24"/>
  <c r="BC19" i="24" s="1"/>
  <c r="EA19" i="24"/>
  <c r="EC19" i="24" s="1"/>
  <c r="HA19" i="24"/>
  <c r="HC19" i="24" s="1"/>
  <c r="H19" i="24"/>
  <c r="GA19" i="24"/>
  <c r="GC19" i="24" s="1"/>
  <c r="J19" i="24"/>
  <c r="L19" i="24" s="1"/>
  <c r="DA19" i="24"/>
  <c r="DC19" i="24" s="1"/>
  <c r="GE9" i="22"/>
  <c r="GF9" i="22" s="1"/>
  <c r="GJ9" i="22"/>
  <c r="J228" i="24"/>
  <c r="L228" i="24" s="1"/>
  <c r="H228" i="24"/>
  <c r="GA114" i="24"/>
  <c r="GC114" i="24" s="1"/>
  <c r="H114" i="24"/>
  <c r="BA114" i="24"/>
  <c r="BC114" i="24" s="1"/>
  <c r="J114" i="24"/>
  <c r="L114" i="24" s="1"/>
  <c r="IA114" i="24"/>
  <c r="IC114" i="24" s="1"/>
  <c r="DA114" i="24"/>
  <c r="DC114" i="24" s="1"/>
  <c r="HA114" i="24"/>
  <c r="HC114" i="24" s="1"/>
  <c r="CA114" i="24"/>
  <c r="CC114" i="24" s="1"/>
  <c r="EA114" i="24"/>
  <c r="EC114" i="24" s="1"/>
  <c r="FA114" i="24"/>
  <c r="FC114" i="24" s="1"/>
  <c r="AA114" i="24"/>
  <c r="AC114" i="24" s="1"/>
  <c r="GA177" i="24"/>
  <c r="GC177" i="24" s="1"/>
  <c r="AA177" i="24"/>
  <c r="AC177" i="24" s="1"/>
  <c r="J177" i="24"/>
  <c r="L177" i="24" s="1"/>
  <c r="HA177" i="24"/>
  <c r="HC177" i="24" s="1"/>
  <c r="EA177" i="24"/>
  <c r="EC177" i="24" s="1"/>
  <c r="DA177" i="24"/>
  <c r="DC177" i="24" s="1"/>
  <c r="H177" i="24"/>
  <c r="IA177" i="24"/>
  <c r="IC177" i="24" s="1"/>
  <c r="FA177" i="24"/>
  <c r="FC177" i="24" s="1"/>
  <c r="CA177" i="24"/>
  <c r="CC177" i="24" s="1"/>
  <c r="BA177" i="24"/>
  <c r="BC177" i="24" s="1"/>
  <c r="EA78" i="24"/>
  <c r="EC78" i="24" s="1"/>
  <c r="BA78" i="24"/>
  <c r="BC78" i="24" s="1"/>
  <c r="CA78" i="24"/>
  <c r="CC78" i="24" s="1"/>
  <c r="GA78" i="24"/>
  <c r="GC78" i="24" s="1"/>
  <c r="HA78" i="24"/>
  <c r="HC78" i="24" s="1"/>
  <c r="IA78" i="24"/>
  <c r="IC78" i="24" s="1"/>
  <c r="FA78" i="24"/>
  <c r="FC78" i="24" s="1"/>
  <c r="DA78" i="24"/>
  <c r="DC78" i="24" s="1"/>
  <c r="J78" i="24"/>
  <c r="L78" i="24" s="1"/>
  <c r="H78" i="24"/>
  <c r="AA78" i="24"/>
  <c r="AC78" i="24" s="1"/>
  <c r="H152" i="24"/>
  <c r="AA152" i="24"/>
  <c r="AC152" i="24" s="1"/>
  <c r="IA152" i="24"/>
  <c r="IC152" i="24" s="1"/>
  <c r="J152" i="24"/>
  <c r="L152" i="24" s="1"/>
  <c r="EA152" i="24"/>
  <c r="EC152" i="24" s="1"/>
  <c r="DA152" i="24"/>
  <c r="DC152" i="24" s="1"/>
  <c r="GA152" i="24"/>
  <c r="GC152" i="24" s="1"/>
  <c r="HA152" i="24"/>
  <c r="HC152" i="24" s="1"/>
  <c r="FA152" i="24"/>
  <c r="FC152" i="24" s="1"/>
  <c r="BA152" i="24"/>
  <c r="BC152" i="24" s="1"/>
  <c r="CA152" i="24"/>
  <c r="CC152" i="24" s="1"/>
  <c r="HA83" i="24"/>
  <c r="HC83" i="24" s="1"/>
  <c r="BA83" i="24"/>
  <c r="BC83" i="24" s="1"/>
  <c r="AA83" i="24"/>
  <c r="AC83" i="24" s="1"/>
  <c r="H83" i="24"/>
  <c r="DA83" i="24"/>
  <c r="DC83" i="24" s="1"/>
  <c r="IA83" i="24"/>
  <c r="IC83" i="24" s="1"/>
  <c r="EA83" i="24"/>
  <c r="EC83" i="24" s="1"/>
  <c r="GA83" i="24"/>
  <c r="GC83" i="24" s="1"/>
  <c r="J83" i="24"/>
  <c r="L83" i="24" s="1"/>
  <c r="FA83" i="24"/>
  <c r="FC83" i="24" s="1"/>
  <c r="CA83" i="24"/>
  <c r="CC83" i="24" s="1"/>
  <c r="DA53" i="24"/>
  <c r="DC53" i="24" s="1"/>
  <c r="EA53" i="24"/>
  <c r="EC53" i="24" s="1"/>
  <c r="CA53" i="24"/>
  <c r="CC53" i="24" s="1"/>
  <c r="IA53" i="24"/>
  <c r="IC53" i="24" s="1"/>
  <c r="GA53" i="24"/>
  <c r="GC53" i="24" s="1"/>
  <c r="BA53" i="24"/>
  <c r="BC53" i="24" s="1"/>
  <c r="HA53" i="24"/>
  <c r="HC53" i="24" s="1"/>
  <c r="FA53" i="24"/>
  <c r="FC53" i="24" s="1"/>
  <c r="AA53" i="24"/>
  <c r="AC53" i="24" s="1"/>
  <c r="J53" i="24"/>
  <c r="L53" i="24" s="1"/>
  <c r="H53" i="24"/>
  <c r="AA153" i="24"/>
  <c r="AC153" i="24" s="1"/>
  <c r="CA153" i="24"/>
  <c r="CC153" i="24" s="1"/>
  <c r="EA153" i="24"/>
  <c r="EC153" i="24" s="1"/>
  <c r="HA153" i="24"/>
  <c r="HC153" i="24" s="1"/>
  <c r="DA153" i="24"/>
  <c r="DC153" i="24" s="1"/>
  <c r="IA153" i="24"/>
  <c r="IC153" i="24" s="1"/>
  <c r="FA153" i="24"/>
  <c r="FC153" i="24" s="1"/>
  <c r="H153" i="24"/>
  <c r="J153" i="24"/>
  <c r="L153" i="24" s="1"/>
  <c r="BA153" i="24"/>
  <c r="BC153" i="24" s="1"/>
  <c r="GA153" i="24"/>
  <c r="GC153" i="24" s="1"/>
  <c r="H275" i="24"/>
  <c r="J275" i="24"/>
  <c r="L275" i="24" s="1"/>
  <c r="G157" i="24"/>
  <c r="I156" i="24" s="1"/>
  <c r="G129" i="24"/>
  <c r="G102" i="24"/>
  <c r="G172" i="24"/>
  <c r="G229" i="24"/>
  <c r="G280" i="24"/>
  <c r="G201" i="24"/>
  <c r="I201" i="24" s="1"/>
  <c r="G221" i="24"/>
  <c r="G128" i="24"/>
  <c r="I127" i="24" s="1"/>
  <c r="G236" i="24"/>
  <c r="G139" i="24"/>
  <c r="G124" i="24"/>
  <c r="G110" i="24"/>
  <c r="G269" i="24"/>
  <c r="G92" i="24"/>
  <c r="G99" i="24"/>
  <c r="G271" i="24"/>
  <c r="I268" i="24" s="1"/>
  <c r="G74" i="24"/>
  <c r="G121" i="24"/>
  <c r="G127" i="24"/>
  <c r="GC13" i="24"/>
  <c r="G210" i="24"/>
  <c r="G216" i="24"/>
  <c r="G169" i="24"/>
  <c r="G209" i="24"/>
  <c r="I208" i="24" s="1"/>
  <c r="G141" i="24"/>
  <c r="G257" i="24"/>
  <c r="G182" i="24"/>
  <c r="G85" i="24"/>
  <c r="G196" i="24"/>
  <c r="I196" i="24" s="1"/>
  <c r="G67" i="24"/>
  <c r="I64" i="24" s="1"/>
  <c r="G79" i="24"/>
  <c r="G108" i="24"/>
  <c r="I106" i="24" s="1"/>
  <c r="G265" i="24"/>
  <c r="G106" i="24"/>
  <c r="AC2" i="24"/>
  <c r="BC11" i="24"/>
  <c r="DC8" i="24"/>
  <c r="EC8" i="24"/>
  <c r="IC7" i="24"/>
  <c r="FC7" i="24"/>
  <c r="IA188" i="24"/>
  <c r="IC188" i="24" s="1"/>
  <c r="CA188" i="24"/>
  <c r="CC188" i="24" s="1"/>
  <c r="HA188" i="24"/>
  <c r="HC188" i="24" s="1"/>
  <c r="J188" i="24"/>
  <c r="L188" i="24" s="1"/>
  <c r="GA188" i="24"/>
  <c r="GC188" i="24" s="1"/>
  <c r="H188" i="24"/>
  <c r="AA188" i="24"/>
  <c r="AC188" i="24" s="1"/>
  <c r="BA188" i="24"/>
  <c r="BC188" i="24" s="1"/>
  <c r="FA188" i="24"/>
  <c r="FC188" i="24" s="1"/>
  <c r="EA188" i="24"/>
  <c r="EC188" i="24" s="1"/>
  <c r="DA188" i="24"/>
  <c r="DC188" i="24" s="1"/>
  <c r="AA61" i="24"/>
  <c r="AC61" i="24" s="1"/>
  <c r="IA61" i="24"/>
  <c r="IC61" i="24" s="1"/>
  <c r="DA61" i="24"/>
  <c r="DC61" i="24" s="1"/>
  <c r="EA61" i="24"/>
  <c r="EC61" i="24" s="1"/>
  <c r="FA61" i="24"/>
  <c r="FC61" i="24" s="1"/>
  <c r="BA61" i="24"/>
  <c r="BC61" i="24" s="1"/>
  <c r="GA61" i="24"/>
  <c r="GC61" i="24" s="1"/>
  <c r="H61" i="24"/>
  <c r="CA61" i="24"/>
  <c r="CC61" i="24" s="1"/>
  <c r="J61" i="24"/>
  <c r="L61" i="24" s="1"/>
  <c r="HA61" i="24"/>
  <c r="HC61" i="24" s="1"/>
  <c r="GC10" i="22"/>
  <c r="GJ10" i="22" s="1"/>
  <c r="GE10" i="22"/>
  <c r="GF10" i="22" s="1"/>
  <c r="GA11" i="22"/>
  <c r="FA113" i="24"/>
  <c r="FC113" i="24" s="1"/>
  <c r="AA113" i="24"/>
  <c r="AC113" i="24" s="1"/>
  <c r="GA113" i="24"/>
  <c r="GC113" i="24" s="1"/>
  <c r="EA113" i="24"/>
  <c r="EC113" i="24" s="1"/>
  <c r="BA113" i="24"/>
  <c r="BC113" i="24" s="1"/>
  <c r="DA113" i="24"/>
  <c r="DC113" i="24" s="1"/>
  <c r="H113" i="24"/>
  <c r="HA113" i="24"/>
  <c r="HC113" i="24" s="1"/>
  <c r="IA113" i="24"/>
  <c r="IC113" i="24" s="1"/>
  <c r="J113" i="24"/>
  <c r="L113" i="24" s="1"/>
  <c r="CA113" i="24"/>
  <c r="CC113" i="24" s="1"/>
  <c r="H290" i="24"/>
  <c r="J290" i="24"/>
  <c r="L290" i="24" s="1"/>
  <c r="GA184" i="24"/>
  <c r="GC184" i="24" s="1"/>
  <c r="BA184" i="24"/>
  <c r="BC184" i="24" s="1"/>
  <c r="DA184" i="24"/>
  <c r="DC184" i="24" s="1"/>
  <c r="HA184" i="24"/>
  <c r="HC184" i="24" s="1"/>
  <c r="EA184" i="24"/>
  <c r="EC184" i="24" s="1"/>
  <c r="J184" i="24"/>
  <c r="L184" i="24" s="1"/>
  <c r="FA184" i="24"/>
  <c r="FC184" i="24" s="1"/>
  <c r="IA184" i="24"/>
  <c r="IC184" i="24" s="1"/>
  <c r="CA184" i="24"/>
  <c r="CC184" i="24" s="1"/>
  <c r="AA184" i="24"/>
  <c r="AC184" i="24" s="1"/>
  <c r="H184" i="24"/>
  <c r="J251" i="24"/>
  <c r="L251" i="24" s="1"/>
  <c r="H251" i="24"/>
  <c r="BA122" i="24"/>
  <c r="BC122" i="24" s="1"/>
  <c r="J122" i="24"/>
  <c r="L122" i="24" s="1"/>
  <c r="CA122" i="24"/>
  <c r="CC122" i="24" s="1"/>
  <c r="IA122" i="24"/>
  <c r="IC122" i="24" s="1"/>
  <c r="FA122" i="24"/>
  <c r="FC122" i="24" s="1"/>
  <c r="GA122" i="24"/>
  <c r="GC122" i="24" s="1"/>
  <c r="AA122" i="24"/>
  <c r="AC122" i="24" s="1"/>
  <c r="EA122" i="24"/>
  <c r="EC122" i="24" s="1"/>
  <c r="H122" i="24"/>
  <c r="DA122" i="24"/>
  <c r="DC122" i="24" s="1"/>
  <c r="HA122" i="24"/>
  <c r="HC122" i="24" s="1"/>
  <c r="H247" i="24"/>
  <c r="J247" i="24"/>
  <c r="L247" i="24" s="1"/>
  <c r="CA65" i="24"/>
  <c r="CC65" i="24" s="1"/>
  <c r="HA65" i="24"/>
  <c r="HC65" i="24" s="1"/>
  <c r="AA65" i="24"/>
  <c r="AC65" i="24" s="1"/>
  <c r="IA65" i="24"/>
  <c r="IC65" i="24" s="1"/>
  <c r="EA65" i="24"/>
  <c r="EC65" i="24" s="1"/>
  <c r="DA65" i="24"/>
  <c r="DC65" i="24" s="1"/>
  <c r="J65" i="24"/>
  <c r="L65" i="24" s="1"/>
  <c r="FA65" i="24"/>
  <c r="FC65" i="24" s="1"/>
  <c r="BA65" i="24"/>
  <c r="BC65" i="24" s="1"/>
  <c r="GA65" i="24"/>
  <c r="GC65" i="24" s="1"/>
  <c r="H65" i="24"/>
  <c r="G178" i="24"/>
  <c r="I178" i="24" s="1"/>
  <c r="G248" i="24"/>
  <c r="G152" i="24"/>
  <c r="G193" i="24"/>
  <c r="G241" i="24"/>
  <c r="G88" i="24"/>
  <c r="I84" i="24" s="1"/>
  <c r="G234" i="24"/>
  <c r="G268" i="24"/>
  <c r="G288" i="24"/>
  <c r="I288" i="24" s="1"/>
  <c r="G276" i="24"/>
  <c r="I275" i="24" s="1"/>
  <c r="G190" i="24"/>
  <c r="G98" i="24"/>
  <c r="G224" i="24"/>
  <c r="G144" i="24"/>
  <c r="G214" i="24"/>
  <c r="G227" i="24"/>
  <c r="G138" i="24"/>
  <c r="I137" i="24" s="1"/>
  <c r="G253" i="24"/>
  <c r="G62" i="24"/>
  <c r="G160" i="24"/>
  <c r="G277" i="24"/>
  <c r="G281" i="24"/>
  <c r="I279" i="24" s="1"/>
  <c r="G233" i="24"/>
  <c r="I231" i="24" s="1"/>
  <c r="G194" i="24"/>
  <c r="G296" i="24"/>
  <c r="I294" i="24" s="1"/>
  <c r="G300" i="24"/>
  <c r="I300" i="24" s="1"/>
  <c r="G107" i="24"/>
  <c r="AD196" i="24"/>
  <c r="AC5" i="24"/>
  <c r="FC10" i="24"/>
  <c r="CC6" i="24"/>
  <c r="GC8" i="24"/>
  <c r="EC4" i="24"/>
  <c r="J292" i="24"/>
  <c r="L292" i="24" s="1"/>
  <c r="H292" i="24"/>
  <c r="AA165" i="24"/>
  <c r="AC165" i="24" s="1"/>
  <c r="H165" i="24"/>
  <c r="CA165" i="24"/>
  <c r="CC165" i="24" s="1"/>
  <c r="BA165" i="24"/>
  <c r="BC165" i="24" s="1"/>
  <c r="EA165" i="24"/>
  <c r="EC165" i="24" s="1"/>
  <c r="GA165" i="24"/>
  <c r="GC165" i="24" s="1"/>
  <c r="J165" i="24"/>
  <c r="L165" i="24" s="1"/>
  <c r="HA165" i="24"/>
  <c r="HC165" i="24" s="1"/>
  <c r="FA165" i="24"/>
  <c r="FC165" i="24" s="1"/>
  <c r="IA165" i="24"/>
  <c r="IC165" i="24" s="1"/>
  <c r="DA165" i="24"/>
  <c r="DC165" i="24" s="1"/>
  <c r="H280" i="24"/>
  <c r="J280" i="24"/>
  <c r="L280" i="24" s="1"/>
  <c r="GD10" i="22"/>
  <c r="EA171" i="24"/>
  <c r="EC171" i="24" s="1"/>
  <c r="HA171" i="24"/>
  <c r="HC171" i="24" s="1"/>
  <c r="GA171" i="24"/>
  <c r="GC171" i="24" s="1"/>
  <c r="J171" i="24"/>
  <c r="L171" i="24" s="1"/>
  <c r="DA171" i="24"/>
  <c r="DC171" i="24" s="1"/>
  <c r="AA171" i="24"/>
  <c r="AC171" i="24" s="1"/>
  <c r="BA171" i="24"/>
  <c r="BC171" i="24" s="1"/>
  <c r="H171" i="24"/>
  <c r="CA171" i="24"/>
  <c r="CC171" i="24" s="1"/>
  <c r="IA171" i="24"/>
  <c r="IC171" i="24" s="1"/>
  <c r="FA171" i="24"/>
  <c r="FC171" i="24" s="1"/>
  <c r="EA58" i="24"/>
  <c r="EC58" i="24" s="1"/>
  <c r="CA58" i="24"/>
  <c r="CC58" i="24" s="1"/>
  <c r="FA58" i="24"/>
  <c r="FC58" i="24" s="1"/>
  <c r="GA58" i="24"/>
  <c r="GC58" i="24" s="1"/>
  <c r="H58" i="24"/>
  <c r="IA58" i="24"/>
  <c r="IC58" i="24" s="1"/>
  <c r="BA58" i="24"/>
  <c r="BC58" i="24" s="1"/>
  <c r="J58" i="24"/>
  <c r="L58" i="24" s="1"/>
  <c r="DA58" i="24"/>
  <c r="DC58" i="24" s="1"/>
  <c r="HA58" i="24"/>
  <c r="HC58" i="24" s="1"/>
  <c r="AA58" i="24"/>
  <c r="AC58" i="24" s="1"/>
  <c r="AA131" i="24"/>
  <c r="AC131" i="24" s="1"/>
  <c r="GA131" i="24"/>
  <c r="GC131" i="24" s="1"/>
  <c r="FA131" i="24"/>
  <c r="FC131" i="24" s="1"/>
  <c r="H131" i="24"/>
  <c r="BA131" i="24"/>
  <c r="BC131" i="24" s="1"/>
  <c r="HA131" i="24"/>
  <c r="HC131" i="24" s="1"/>
  <c r="EA131" i="24"/>
  <c r="EC131" i="24" s="1"/>
  <c r="IA131" i="24"/>
  <c r="IC131" i="24" s="1"/>
  <c r="CA131" i="24"/>
  <c r="CC131" i="24" s="1"/>
  <c r="DA131" i="24"/>
  <c r="DC131" i="24" s="1"/>
  <c r="J131" i="24"/>
  <c r="L131" i="24" s="1"/>
  <c r="J215" i="24"/>
  <c r="L215" i="24" s="1"/>
  <c r="H215" i="24"/>
  <c r="H97" i="24"/>
  <c r="HA97" i="24"/>
  <c r="HC97" i="24" s="1"/>
  <c r="GA97" i="24"/>
  <c r="GC97" i="24" s="1"/>
  <c r="IA97" i="24"/>
  <c r="IC97" i="24" s="1"/>
  <c r="CA97" i="24"/>
  <c r="CC97" i="24" s="1"/>
  <c r="FA97" i="24"/>
  <c r="FC97" i="24" s="1"/>
  <c r="BA97" i="24"/>
  <c r="BC97" i="24" s="1"/>
  <c r="EA97" i="24"/>
  <c r="EC97" i="24" s="1"/>
  <c r="DA97" i="24"/>
  <c r="DC97" i="24" s="1"/>
  <c r="J97" i="24"/>
  <c r="L97" i="24" s="1"/>
  <c r="AA97" i="24"/>
  <c r="AC97" i="24" s="1"/>
  <c r="DA166" i="24"/>
  <c r="DC166" i="24" s="1"/>
  <c r="EA166" i="24"/>
  <c r="EC166" i="24" s="1"/>
  <c r="AA166" i="24"/>
  <c r="AC166" i="24" s="1"/>
  <c r="BA166" i="24"/>
  <c r="BC166" i="24" s="1"/>
  <c r="CA166" i="24"/>
  <c r="CC166" i="24" s="1"/>
  <c r="HA166" i="24"/>
  <c r="HC166" i="24" s="1"/>
  <c r="J166" i="24"/>
  <c r="L166" i="24" s="1"/>
  <c r="H166" i="24"/>
  <c r="IA166" i="24"/>
  <c r="IC166" i="24" s="1"/>
  <c r="FA166" i="24"/>
  <c r="FC166" i="24" s="1"/>
  <c r="GA166" i="24"/>
  <c r="GC166" i="24" s="1"/>
  <c r="H274" i="24"/>
  <c r="J274" i="24"/>
  <c r="L274" i="24" s="1"/>
  <c r="J109" i="24"/>
  <c r="L109" i="24" s="1"/>
  <c r="EA109" i="24"/>
  <c r="EC109" i="24" s="1"/>
  <c r="BA109" i="24"/>
  <c r="BC109" i="24" s="1"/>
  <c r="GA109" i="24"/>
  <c r="GC109" i="24" s="1"/>
  <c r="HA109" i="24"/>
  <c r="HC109" i="24" s="1"/>
  <c r="FA109" i="24"/>
  <c r="FC109" i="24" s="1"/>
  <c r="CA109" i="24"/>
  <c r="CC109" i="24" s="1"/>
  <c r="H109" i="24"/>
  <c r="AA109" i="24"/>
  <c r="AC109" i="24" s="1"/>
  <c r="IA109" i="24"/>
  <c r="IC109" i="24" s="1"/>
  <c r="DA109" i="24"/>
  <c r="DC109" i="24" s="1"/>
  <c r="G161" i="24"/>
  <c r="G95" i="24"/>
  <c r="I93" i="24" s="1"/>
  <c r="G212" i="24"/>
  <c r="G187" i="24"/>
  <c r="G114" i="24"/>
  <c r="G66" i="24"/>
  <c r="G246" i="24"/>
  <c r="G162" i="24"/>
  <c r="I161" i="24" s="1"/>
  <c r="G132" i="24"/>
  <c r="G125" i="24"/>
  <c r="I123" i="24" s="1"/>
  <c r="G145" i="24"/>
  <c r="G284" i="24"/>
  <c r="G295" i="24"/>
  <c r="G185" i="24"/>
  <c r="G176" i="24"/>
  <c r="I175" i="24" s="1"/>
  <c r="G75" i="24"/>
  <c r="I71" i="24" s="1"/>
  <c r="G226" i="24"/>
  <c r="G167" i="24"/>
  <c r="I165" i="24" s="1"/>
  <c r="G218" i="24"/>
  <c r="G159" i="24"/>
  <c r="G97" i="24"/>
  <c r="G279" i="24"/>
  <c r="G168" i="24"/>
  <c r="I168" i="24" s="1"/>
  <c r="G68" i="24"/>
  <c r="I66" i="24" s="1"/>
  <c r="G165" i="24"/>
  <c r="G122" i="24"/>
  <c r="I120" i="24" s="1"/>
  <c r="G249" i="24"/>
  <c r="G104" i="24"/>
  <c r="G198" i="24"/>
  <c r="G183" i="24"/>
  <c r="G91" i="24"/>
  <c r="G298" i="24"/>
  <c r="I297" i="24" s="1"/>
  <c r="G294" i="24"/>
  <c r="G177" i="24"/>
  <c r="I176" i="24" s="1"/>
  <c r="AD195" i="24"/>
  <c r="HA11" i="24"/>
  <c r="IC6" i="24"/>
  <c r="BC3" i="24"/>
  <c r="J289" i="24"/>
  <c r="L289" i="24" s="1"/>
  <c r="H289" i="24"/>
  <c r="FA198" i="24"/>
  <c r="FC198" i="24" s="1"/>
  <c r="GA198" i="24"/>
  <c r="GC198" i="24" s="1"/>
  <c r="EA198" i="24"/>
  <c r="EC198" i="24" s="1"/>
  <c r="CA198" i="24"/>
  <c r="CC198" i="24" s="1"/>
  <c r="J198" i="24"/>
  <c r="L198" i="24" s="1"/>
  <c r="BA198" i="24"/>
  <c r="BC198" i="24" s="1"/>
  <c r="HA198" i="24"/>
  <c r="HC198" i="24" s="1"/>
  <c r="H198" i="24"/>
  <c r="AA198" i="24"/>
  <c r="AC198" i="24" s="1"/>
  <c r="DA198" i="24"/>
  <c r="DC198" i="24" s="1"/>
  <c r="IA198" i="24"/>
  <c r="IC198" i="24" s="1"/>
  <c r="FA81" i="24"/>
  <c r="FC81" i="24" s="1"/>
  <c r="HA81" i="24"/>
  <c r="HC81" i="24" s="1"/>
  <c r="EA81" i="24"/>
  <c r="EC81" i="24" s="1"/>
  <c r="H81" i="24"/>
  <c r="J81" i="24"/>
  <c r="L81" i="24" s="1"/>
  <c r="DA81" i="24"/>
  <c r="DC81" i="24" s="1"/>
  <c r="BA81" i="24"/>
  <c r="BC81" i="24" s="1"/>
  <c r="GA81" i="24"/>
  <c r="GC81" i="24" s="1"/>
  <c r="AA81" i="24"/>
  <c r="AC81" i="24" s="1"/>
  <c r="IA81" i="24"/>
  <c r="IC81" i="24" s="1"/>
  <c r="CA81" i="24"/>
  <c r="CC81" i="24" s="1"/>
  <c r="AA104" i="24"/>
  <c r="AC104" i="24" s="1"/>
  <c r="BA104" i="24"/>
  <c r="BC104" i="24" s="1"/>
  <c r="IA104" i="24"/>
  <c r="IC104" i="24" s="1"/>
  <c r="GA104" i="24"/>
  <c r="GC104" i="24" s="1"/>
  <c r="EA104" i="24"/>
  <c r="EC104" i="24" s="1"/>
  <c r="HA104" i="24"/>
  <c r="HC104" i="24" s="1"/>
  <c r="H104" i="24"/>
  <c r="CA104" i="24"/>
  <c r="CC104" i="24" s="1"/>
  <c r="J104" i="24"/>
  <c r="L104" i="24" s="1"/>
  <c r="FA104" i="24"/>
  <c r="FC104" i="24" s="1"/>
  <c r="DA104" i="24"/>
  <c r="DC104" i="24" s="1"/>
  <c r="CA169" i="24"/>
  <c r="CC169" i="24" s="1"/>
  <c r="HA169" i="24"/>
  <c r="HC169" i="24" s="1"/>
  <c r="EA169" i="24"/>
  <c r="EC169" i="24" s="1"/>
  <c r="AA169" i="24"/>
  <c r="AC169" i="24" s="1"/>
  <c r="H169" i="24"/>
  <c r="FA169" i="24"/>
  <c r="FC169" i="24" s="1"/>
  <c r="IA169" i="24"/>
  <c r="IC169" i="24" s="1"/>
  <c r="BA169" i="24"/>
  <c r="BC169" i="24" s="1"/>
  <c r="DA169" i="24"/>
  <c r="DC169" i="24" s="1"/>
  <c r="GA169" i="24"/>
  <c r="GC169" i="24" s="1"/>
  <c r="J169" i="24"/>
  <c r="L169" i="24" s="1"/>
  <c r="FA137" i="24"/>
  <c r="FC137" i="24" s="1"/>
  <c r="DA137" i="24"/>
  <c r="DC137" i="24" s="1"/>
  <c r="BA137" i="24"/>
  <c r="BC137" i="24" s="1"/>
  <c r="CA137" i="24"/>
  <c r="CC137" i="24" s="1"/>
  <c r="H137" i="24"/>
  <c r="AA137" i="24"/>
  <c r="AC137" i="24" s="1"/>
  <c r="J137" i="24"/>
  <c r="L137" i="24" s="1"/>
  <c r="IA137" i="24"/>
  <c r="IC137" i="24" s="1"/>
  <c r="HA137" i="24"/>
  <c r="HC137" i="24" s="1"/>
  <c r="EA137" i="24"/>
  <c r="EC137" i="24" s="1"/>
  <c r="GA137" i="24"/>
  <c r="GC137" i="24" s="1"/>
  <c r="G100" i="24"/>
  <c r="I97" i="24" s="1"/>
  <c r="G222" i="24"/>
  <c r="I221" i="24" s="1"/>
  <c r="G55" i="24"/>
  <c r="I53" i="24" s="1"/>
  <c r="G60" i="24"/>
  <c r="G113" i="24"/>
  <c r="G120" i="24"/>
  <c r="G274" i="24"/>
  <c r="G191" i="24"/>
  <c r="I191" i="24" s="1"/>
  <c r="G272" i="24"/>
  <c r="I272" i="24" s="1"/>
  <c r="G142" i="24"/>
  <c r="I139" i="24" s="1"/>
  <c r="G283" i="24"/>
  <c r="I283" i="24" s="1"/>
  <c r="G180" i="24"/>
  <c r="G105" i="24"/>
  <c r="G166" i="24"/>
  <c r="G81" i="24"/>
  <c r="G130" i="24"/>
  <c r="I129" i="24" s="1"/>
  <c r="G200" i="24"/>
  <c r="G111" i="24"/>
  <c r="G223" i="24"/>
  <c r="I223" i="24" s="1"/>
  <c r="G237" i="24"/>
  <c r="G225" i="24"/>
  <c r="G58" i="24"/>
  <c r="G137" i="24"/>
  <c r="AC6" i="24"/>
  <c r="FC5" i="24"/>
  <c r="CC9" i="24"/>
  <c r="H256" i="24"/>
  <c r="J256" i="24"/>
  <c r="L256" i="24" s="1"/>
  <c r="EA141" i="24"/>
  <c r="EC141" i="24" s="1"/>
  <c r="FA141" i="24"/>
  <c r="FC141" i="24" s="1"/>
  <c r="J141" i="24"/>
  <c r="L141" i="24" s="1"/>
  <c r="H141" i="24"/>
  <c r="BA141" i="24"/>
  <c r="BC141" i="24" s="1"/>
  <c r="CA141" i="24"/>
  <c r="CC141" i="24" s="1"/>
  <c r="AA141" i="24"/>
  <c r="AC141" i="24" s="1"/>
  <c r="HA141" i="24"/>
  <c r="HC141" i="24" s="1"/>
  <c r="GA141" i="24"/>
  <c r="GC141" i="24" s="1"/>
  <c r="IA141" i="24"/>
  <c r="IC141" i="24" s="1"/>
  <c r="DA141" i="24"/>
  <c r="DC141" i="24" s="1"/>
  <c r="AA84" i="24"/>
  <c r="AC84" i="24" s="1"/>
  <c r="EA84" i="24"/>
  <c r="EC84" i="24" s="1"/>
  <c r="HA118" i="24"/>
  <c r="HC118" i="24" s="1"/>
  <c r="GA118" i="24"/>
  <c r="GC118" i="24" s="1"/>
  <c r="BA118" i="24"/>
  <c r="BC118" i="24" s="1"/>
  <c r="CA118" i="24"/>
  <c r="CC118" i="24" s="1"/>
  <c r="AA118" i="24"/>
  <c r="AC118" i="24" s="1"/>
  <c r="FA118" i="24"/>
  <c r="FC118" i="24" s="1"/>
  <c r="IA118" i="24"/>
  <c r="IC118" i="24" s="1"/>
  <c r="J118" i="24"/>
  <c r="L118" i="24" s="1"/>
  <c r="DA118" i="24"/>
  <c r="DC118" i="24" s="1"/>
  <c r="EA118" i="24"/>
  <c r="EC118" i="24" s="1"/>
  <c r="H118" i="24"/>
  <c r="CA79" i="24"/>
  <c r="CC79" i="24" s="1"/>
  <c r="AA79" i="24"/>
  <c r="AC79" i="24" s="1"/>
  <c r="FA79" i="24"/>
  <c r="FC79" i="24" s="1"/>
  <c r="IA79" i="24"/>
  <c r="IC79" i="24" s="1"/>
  <c r="HA79" i="24"/>
  <c r="HC79" i="24" s="1"/>
  <c r="GA79" i="24"/>
  <c r="GC79" i="24" s="1"/>
  <c r="H79" i="24"/>
  <c r="EA79" i="24"/>
  <c r="EC79" i="24" s="1"/>
  <c r="BA79" i="24"/>
  <c r="BC79" i="24" s="1"/>
  <c r="DA79" i="24"/>
  <c r="DC79" i="24" s="1"/>
  <c r="J79" i="24"/>
  <c r="L79" i="24" s="1"/>
  <c r="J260" i="24"/>
  <c r="L260" i="24" s="1"/>
  <c r="H260" i="24"/>
  <c r="H269" i="24"/>
  <c r="J269" i="24"/>
  <c r="L269" i="24" s="1"/>
  <c r="H213" i="24"/>
  <c r="J213" i="24"/>
  <c r="L213" i="24" s="1"/>
  <c r="G262" i="24"/>
  <c r="G147" i="24"/>
  <c r="G150" i="24"/>
  <c r="I150" i="24" s="1"/>
  <c r="G220" i="24"/>
  <c r="I220" i="24" s="1"/>
  <c r="G186" i="24"/>
  <c r="I182" i="24" s="1"/>
  <c r="G230" i="24"/>
  <c r="I229" i="24" s="1"/>
  <c r="G56" i="24"/>
  <c r="G258" i="24"/>
  <c r="G188" i="24"/>
  <c r="G136" i="24"/>
  <c r="G80" i="24"/>
  <c r="I79" i="24" s="1"/>
  <c r="G195" i="24"/>
  <c r="I192" i="24" s="1"/>
  <c r="G175" i="24"/>
  <c r="G243" i="24"/>
  <c r="I243" i="24" s="1"/>
  <c r="G179" i="24"/>
  <c r="G235" i="24"/>
  <c r="G86" i="24"/>
  <c r="G82" i="24"/>
  <c r="G204" i="24"/>
  <c r="I203" i="24" s="1"/>
  <c r="G211" i="24"/>
  <c r="I210" i="24" s="1"/>
  <c r="G264" i="24"/>
  <c r="I262" i="24" s="1"/>
  <c r="G228" i="24"/>
  <c r="I225" i="24" s="1"/>
  <c r="G140" i="24"/>
  <c r="G70" i="24"/>
  <c r="G184" i="24"/>
  <c r="G153" i="24"/>
  <c r="G297" i="24"/>
  <c r="G289" i="24"/>
  <c r="I289" i="24" s="1"/>
  <c r="G154" i="24"/>
  <c r="I151" i="24" s="1"/>
  <c r="G292" i="24"/>
  <c r="I291" i="24" s="1"/>
  <c r="G115" i="24"/>
  <c r="G245" i="24"/>
  <c r="AC4" i="24"/>
  <c r="AC8" i="24"/>
  <c r="AC7" i="24"/>
  <c r="CC7" i="24"/>
  <c r="FC4" i="24"/>
  <c r="H281" i="24"/>
  <c r="J281" i="24"/>
  <c r="L281" i="24" s="1"/>
  <c r="J246" i="24"/>
  <c r="L246" i="24" s="1"/>
  <c r="H246" i="24"/>
  <c r="H73" i="24"/>
  <c r="FA73" i="24"/>
  <c r="FC73" i="24" s="1"/>
  <c r="DA73" i="24"/>
  <c r="DC73" i="24" s="1"/>
  <c r="AA73" i="24"/>
  <c r="AC73" i="24" s="1"/>
  <c r="HA73" i="24"/>
  <c r="HC73" i="24" s="1"/>
  <c r="IA73" i="24"/>
  <c r="IC73" i="24" s="1"/>
  <c r="J73" i="24"/>
  <c r="L73" i="24" s="1"/>
  <c r="EA73" i="24"/>
  <c r="EC73" i="24" s="1"/>
  <c r="CA73" i="24"/>
  <c r="CC73" i="24" s="1"/>
  <c r="BA73" i="24"/>
  <c r="BC73" i="24" s="1"/>
  <c r="GA73" i="24"/>
  <c r="GC73" i="24" s="1"/>
  <c r="DA74" i="24"/>
  <c r="DC74" i="24" s="1"/>
  <c r="EA74" i="24"/>
  <c r="EC74" i="24" s="1"/>
  <c r="FA74" i="24"/>
  <c r="FC74" i="24" s="1"/>
  <c r="BA74" i="24"/>
  <c r="BC74" i="24" s="1"/>
  <c r="HA74" i="24"/>
  <c r="HC74" i="24" s="1"/>
  <c r="H74" i="24"/>
  <c r="J74" i="24"/>
  <c r="L74" i="24" s="1"/>
  <c r="IA74" i="24"/>
  <c r="IC74" i="24" s="1"/>
  <c r="CA74" i="24"/>
  <c r="CC74" i="24" s="1"/>
  <c r="GA74" i="24"/>
  <c r="GC74" i="24" s="1"/>
  <c r="AA74" i="24"/>
  <c r="AC74" i="24" s="1"/>
  <c r="J288" i="24"/>
  <c r="L288" i="24" s="1"/>
  <c r="H288" i="24"/>
  <c r="BA34" i="24"/>
  <c r="BC34" i="24" s="1"/>
  <c r="AA34" i="24"/>
  <c r="AC34" i="24" s="1"/>
  <c r="DA34" i="24"/>
  <c r="DC34" i="24" s="1"/>
  <c r="EA34" i="24"/>
  <c r="EC34" i="24" s="1"/>
  <c r="CA34" i="24"/>
  <c r="CC34" i="24" s="1"/>
  <c r="FA34" i="24"/>
  <c r="FC34" i="24" s="1"/>
  <c r="HA34" i="24"/>
  <c r="HC34" i="24" s="1"/>
  <c r="GA34" i="24"/>
  <c r="GC34" i="24" s="1"/>
  <c r="H34" i="24"/>
  <c r="IA34" i="24"/>
  <c r="IC34" i="24" s="1"/>
  <c r="J34" i="24"/>
  <c r="L34" i="24" s="1"/>
  <c r="DG9" i="24"/>
  <c r="DG8" i="24"/>
  <c r="DG6" i="24"/>
  <c r="DF2" i="24"/>
  <c r="DI17" i="24"/>
  <c r="IE11" i="22"/>
  <c r="IF11" i="22" s="1"/>
  <c r="GC11" i="24"/>
  <c r="IC2" i="24"/>
  <c r="IE2" i="24" s="1"/>
  <c r="DC4" i="24"/>
  <c r="BC8" i="24"/>
  <c r="EC6" i="24"/>
  <c r="FC6" i="24"/>
  <c r="H180" i="24"/>
  <c r="DA180" i="24"/>
  <c r="DC180" i="24" s="1"/>
  <c r="HA180" i="24"/>
  <c r="HC180" i="24" s="1"/>
  <c r="IA180" i="24"/>
  <c r="IC180" i="24" s="1"/>
  <c r="BA180" i="24"/>
  <c r="BC180" i="24" s="1"/>
  <c r="EA180" i="24"/>
  <c r="EC180" i="24" s="1"/>
  <c r="CA180" i="24"/>
  <c r="CC180" i="24" s="1"/>
  <c r="FA180" i="24"/>
  <c r="FC180" i="24" s="1"/>
  <c r="GA180" i="24"/>
  <c r="GC180" i="24" s="1"/>
  <c r="AA180" i="24"/>
  <c r="AC180" i="24" s="1"/>
  <c r="J180" i="24"/>
  <c r="L180" i="24" s="1"/>
  <c r="GC10" i="24"/>
  <c r="GC4" i="24"/>
  <c r="IC4" i="24"/>
  <c r="IC5" i="24"/>
  <c r="DC3" i="24"/>
  <c r="GC3" i="24"/>
  <c r="BC10" i="24"/>
  <c r="HC8" i="24"/>
  <c r="GC2" i="24"/>
  <c r="GE2" i="24" s="1"/>
  <c r="GC6" i="24"/>
  <c r="IC3" i="24"/>
  <c r="EC3" i="24"/>
  <c r="CA10" i="24"/>
  <c r="CC10" i="24" s="1"/>
  <c r="BA12" i="24"/>
  <c r="H144" i="24"/>
  <c r="FA144" i="24"/>
  <c r="FC144" i="24" s="1"/>
  <c r="DA144" i="24"/>
  <c r="DC144" i="24" s="1"/>
  <c r="BC9" i="24"/>
  <c r="EA144" i="24"/>
  <c r="EC144" i="24" s="1"/>
  <c r="CA144" i="24"/>
  <c r="CC144" i="24" s="1"/>
  <c r="IA144" i="24"/>
  <c r="IC144" i="24" s="1"/>
  <c r="BA144" i="24"/>
  <c r="BC144" i="24" s="1"/>
  <c r="AA144" i="24"/>
  <c r="AC144" i="24" s="1"/>
  <c r="GA144" i="24"/>
  <c r="GC144" i="24" s="1"/>
  <c r="J144" i="24"/>
  <c r="L144" i="24" s="1"/>
  <c r="HA144" i="24"/>
  <c r="HC144" i="24" s="1"/>
  <c r="HC5" i="24"/>
  <c r="HC4" i="24"/>
  <c r="HC7" i="24"/>
  <c r="DC6" i="24"/>
  <c r="GC5" i="24"/>
  <c r="HC2" i="24"/>
  <c r="HE2" i="24" s="1"/>
  <c r="DC7" i="24"/>
  <c r="CC8" i="24"/>
  <c r="EC2" i="24"/>
  <c r="EE2" i="24" s="1"/>
  <c r="HC6" i="24"/>
  <c r="BC6" i="24"/>
  <c r="EC7" i="24"/>
  <c r="CC4" i="24"/>
  <c r="EC5" i="24"/>
  <c r="CC5" i="24"/>
  <c r="GC7" i="24"/>
  <c r="BC4" i="24"/>
  <c r="DC10" i="24"/>
  <c r="HC9" i="24"/>
  <c r="GC9" i="24"/>
  <c r="CA183" i="24"/>
  <c r="CC183" i="24" s="1"/>
  <c r="HA183" i="24"/>
  <c r="HC183" i="24" s="1"/>
  <c r="FA183" i="24"/>
  <c r="FC183" i="24" s="1"/>
  <c r="GA183" i="24"/>
  <c r="GC183" i="24" s="1"/>
  <c r="J183" i="24"/>
  <c r="L183" i="24" s="1"/>
  <c r="H183" i="24"/>
  <c r="AA183" i="24"/>
  <c r="AC183" i="24" s="1"/>
  <c r="EA183" i="24"/>
  <c r="EC183" i="24" s="1"/>
  <c r="DA183" i="24"/>
  <c r="DC183" i="24" s="1"/>
  <c r="IA183" i="24"/>
  <c r="IC183" i="24" s="1"/>
  <c r="BA183" i="24"/>
  <c r="BC183" i="24" s="1"/>
  <c r="BC2" i="24"/>
  <c r="BE2" i="24" s="1"/>
  <c r="DC5" i="24"/>
  <c r="FC3" i="24"/>
  <c r="FC2" i="24"/>
  <c r="FE2" i="24" s="1"/>
  <c r="BC5" i="24"/>
  <c r="GC12" i="24"/>
  <c r="IC9" i="24"/>
  <c r="IA10" i="24"/>
  <c r="IA11" i="24" s="1"/>
  <c r="IC11" i="24" s="1"/>
  <c r="HC11" i="24"/>
  <c r="HA12" i="24"/>
  <c r="FC11" i="24"/>
  <c r="FA12" i="24"/>
  <c r="EC11" i="24"/>
  <c r="EA12" i="24"/>
  <c r="EC12" i="24" s="1"/>
  <c r="DC11" i="24"/>
  <c r="DA12" i="24"/>
  <c r="L11" i="24"/>
  <c r="J12" i="24"/>
  <c r="L12" i="24" s="1"/>
  <c r="I8" i="24"/>
  <c r="G9" i="24"/>
  <c r="I9" i="24" s="1"/>
  <c r="I68" i="24"/>
  <c r="I147" i="24"/>
  <c r="EJ11" i="22"/>
  <c r="AC9" i="24"/>
  <c r="AE2" i="24" s="1"/>
  <c r="I299" i="24"/>
  <c r="ED12" i="22"/>
  <c r="AA10" i="24"/>
  <c r="EJ12" i="22"/>
  <c r="HJ10" i="22"/>
  <c r="EA13" i="22"/>
  <c r="EE12" i="22"/>
  <c r="EF12" i="22" s="1"/>
  <c r="EI12" i="22" s="1"/>
  <c r="EG11" i="22"/>
  <c r="CE12" i="22"/>
  <c r="CF12" i="22" s="1"/>
  <c r="CG12" i="22"/>
  <c r="CI11" i="22"/>
  <c r="CH11" i="22"/>
  <c r="J12" i="22"/>
  <c r="DC11" i="22"/>
  <c r="DE11" i="22" s="1"/>
  <c r="DF11" i="22" s="1"/>
  <c r="DG11" i="22"/>
  <c r="AA14" i="22"/>
  <c r="AC13" i="22"/>
  <c r="CD12" i="22"/>
  <c r="FD13" i="22"/>
  <c r="FJ13" i="22"/>
  <c r="FA14" i="22"/>
  <c r="DJ10" i="22"/>
  <c r="DE10" i="22"/>
  <c r="DF10" i="22" s="1"/>
  <c r="FG13" i="22"/>
  <c r="EG10" i="22"/>
  <c r="EE10" i="22"/>
  <c r="EF10" i="22" s="1"/>
  <c r="HH8" i="22"/>
  <c r="HI8" i="22"/>
  <c r="EI11" i="22"/>
  <c r="EH11" i="22"/>
  <c r="HD11" i="22"/>
  <c r="FB15" i="22"/>
  <c r="GB15" i="22"/>
  <c r="E15" i="22"/>
  <c r="D15" i="22"/>
  <c r="K15" i="22"/>
  <c r="IB15" i="22"/>
  <c r="HB15" i="22"/>
  <c r="AB15" i="22"/>
  <c r="BB15" i="22"/>
  <c r="EB15" i="22"/>
  <c r="DB15" i="22"/>
  <c r="CB15" i="22"/>
  <c r="DJ11" i="22"/>
  <c r="EG12" i="22"/>
  <c r="BG11" i="22"/>
  <c r="FE13" i="22"/>
  <c r="FF13" i="22" s="1"/>
  <c r="FH13" i="22" s="1"/>
  <c r="F16" i="22"/>
  <c r="B23" i="22"/>
  <c r="EA14" i="22"/>
  <c r="HA12" i="22"/>
  <c r="DA12" i="22"/>
  <c r="CA13" i="22"/>
  <c r="HH10" i="22"/>
  <c r="HI10" i="22"/>
  <c r="I56" i="24"/>
  <c r="I187" i="24"/>
  <c r="I43" i="24"/>
  <c r="I48" i="24"/>
  <c r="I102" i="24"/>
  <c r="I248" i="24"/>
  <c r="I193" i="24"/>
  <c r="I34" i="24"/>
  <c r="I172" i="24"/>
  <c r="I42" i="24"/>
  <c r="I27" i="24"/>
  <c r="I162" i="24"/>
  <c r="I295" i="24"/>
  <c r="I250" i="24"/>
  <c r="I215" i="24"/>
  <c r="I270" i="24"/>
  <c r="ID3" i="24"/>
  <c r="I212" i="24"/>
  <c r="I58" i="24"/>
  <c r="I19" i="24"/>
  <c r="I89" i="24"/>
  <c r="I100" i="24"/>
  <c r="I21" i="24"/>
  <c r="I186" i="24"/>
  <c r="I253" i="24"/>
  <c r="I33" i="24"/>
  <c r="I29" i="24"/>
  <c r="I266" i="24"/>
  <c r="I80" i="24"/>
  <c r="I49" i="24"/>
  <c r="I46" i="24"/>
  <c r="I16" i="24"/>
  <c r="I218" i="24"/>
  <c r="I40" i="24"/>
  <c r="I159" i="24"/>
  <c r="I22" i="24"/>
  <c r="I57" i="24"/>
  <c r="I232" i="24"/>
  <c r="I112" i="24"/>
  <c r="I155" i="24"/>
  <c r="I131" i="24"/>
  <c r="I181" i="24"/>
  <c r="I134" i="24"/>
  <c r="AD164" i="24"/>
  <c r="AD86" i="24"/>
  <c r="AD29" i="24"/>
  <c r="AD16" i="24"/>
  <c r="AD76" i="24"/>
  <c r="AD100" i="24"/>
  <c r="AD106" i="24"/>
  <c r="AD145" i="24"/>
  <c r="AD97" i="24"/>
  <c r="AD159" i="24"/>
  <c r="AD201" i="24"/>
  <c r="AD17" i="24"/>
  <c r="AD59" i="24"/>
  <c r="AD158" i="24"/>
  <c r="AD69" i="24"/>
  <c r="AD78" i="24"/>
  <c r="AD41" i="24"/>
  <c r="AD108" i="24"/>
  <c r="AD143" i="24"/>
  <c r="AD79" i="24"/>
  <c r="AD99" i="24"/>
  <c r="AD21" i="24"/>
  <c r="AD47" i="24"/>
  <c r="AD131" i="24"/>
  <c r="AD123" i="24"/>
  <c r="AD185" i="24"/>
  <c r="AD155" i="24"/>
  <c r="AD48" i="24"/>
  <c r="AD124" i="24"/>
  <c r="AD103" i="24"/>
  <c r="AD84" i="24"/>
  <c r="AD93" i="24"/>
  <c r="AD33" i="24"/>
  <c r="AD40" i="24"/>
  <c r="AD114" i="24"/>
  <c r="AD161" i="24"/>
  <c r="AD30" i="24"/>
  <c r="AD118" i="24"/>
  <c r="AD113" i="24"/>
  <c r="AD25" i="24"/>
  <c r="AD22" i="24"/>
  <c r="AD192" i="24"/>
  <c r="AD32" i="24"/>
  <c r="AD130" i="24"/>
  <c r="AD197" i="24"/>
  <c r="AD182" i="24"/>
  <c r="AD121" i="24"/>
  <c r="AD152" i="24"/>
  <c r="AD142" i="24"/>
  <c r="AD74" i="24"/>
  <c r="AD146" i="24"/>
  <c r="AD60" i="24"/>
  <c r="AD23" i="24"/>
  <c r="AD169" i="24"/>
  <c r="AD51" i="24"/>
  <c r="AD102" i="24"/>
  <c r="AD198" i="24"/>
  <c r="AD147" i="24"/>
  <c r="AD167" i="24"/>
  <c r="AD70" i="24"/>
  <c r="AD96" i="24"/>
  <c r="AD3" i="24"/>
  <c r="AD166" i="24"/>
  <c r="AD138" i="24"/>
  <c r="AD119" i="24"/>
  <c r="AD61" i="24"/>
  <c r="AD144" i="24"/>
  <c r="AD87" i="24"/>
  <c r="AD42" i="24"/>
  <c r="AD150" i="24"/>
  <c r="AD104" i="24"/>
  <c r="AD62" i="24"/>
  <c r="AD91" i="24"/>
  <c r="AD80" i="24"/>
  <c r="AD34" i="24"/>
  <c r="AD107" i="24"/>
  <c r="AD200" i="24"/>
  <c r="AD5" i="24"/>
  <c r="AD37" i="24"/>
  <c r="AD129" i="24"/>
  <c r="AD194" i="24"/>
  <c r="AD10" i="24"/>
  <c r="AD116" i="24"/>
  <c r="AD112" i="24"/>
  <c r="AD154" i="24"/>
  <c r="AD92" i="24"/>
  <c r="AD133" i="24"/>
  <c r="AD181" i="24"/>
  <c r="AD173" i="24"/>
  <c r="AD66" i="24"/>
  <c r="AD55" i="24"/>
  <c r="AD15" i="24"/>
  <c r="AD89" i="24"/>
  <c r="AD68" i="24"/>
  <c r="AD105" i="24"/>
  <c r="AD73" i="24"/>
  <c r="AD39" i="24"/>
  <c r="AD163" i="24"/>
  <c r="AD117" i="24"/>
  <c r="AD64" i="24"/>
  <c r="AD36" i="24"/>
  <c r="AD110" i="24"/>
  <c r="AD156" i="24"/>
  <c r="AD26" i="24"/>
  <c r="AD45" i="24"/>
  <c r="AD157" i="24"/>
  <c r="AD4" i="24"/>
  <c r="AD19" i="24"/>
  <c r="AD98" i="24"/>
  <c r="AD24" i="24"/>
  <c r="AD179" i="24"/>
  <c r="AD199" i="24"/>
  <c r="AD171" i="24"/>
  <c r="AD190" i="24"/>
  <c r="AD122" i="24"/>
  <c r="AD44" i="24"/>
  <c r="AD136" i="24"/>
  <c r="AD111" i="24"/>
  <c r="AD186" i="24"/>
  <c r="AD109" i="24"/>
  <c r="AD170" i="24"/>
  <c r="AD191" i="24"/>
  <c r="AD81" i="24"/>
  <c r="AD162" i="24"/>
  <c r="AD95" i="24"/>
  <c r="AD128" i="24"/>
  <c r="AD151" i="24"/>
  <c r="AD31" i="24"/>
  <c r="AD18" i="24"/>
  <c r="AD183" i="24"/>
  <c r="AD148" i="24"/>
  <c r="AD35" i="24"/>
  <c r="AD174" i="24"/>
  <c r="AD71" i="24"/>
  <c r="AD83" i="24"/>
  <c r="AD67" i="24"/>
  <c r="AD180" i="24"/>
  <c r="AD43" i="24"/>
  <c r="AD187" i="24"/>
  <c r="AD193" i="24"/>
  <c r="AD149" i="24"/>
  <c r="AD14" i="24"/>
  <c r="AD101" i="24"/>
  <c r="AD160" i="24"/>
  <c r="AD132" i="24"/>
  <c r="AD126" i="24"/>
  <c r="AD94" i="24"/>
  <c r="AD134" i="24"/>
  <c r="AD27" i="24"/>
  <c r="AD140" i="24"/>
  <c r="AD135" i="24"/>
  <c r="AD72" i="24"/>
  <c r="AD52" i="24"/>
  <c r="AD53" i="24"/>
  <c r="AD9" i="24"/>
  <c r="AD49" i="24"/>
  <c r="AD125" i="24"/>
  <c r="AD20" i="24"/>
  <c r="AD82" i="24"/>
  <c r="AD178" i="24"/>
  <c r="AD141" i="24"/>
  <c r="AD11" i="24"/>
  <c r="AD75" i="24"/>
  <c r="AD189" i="24"/>
  <c r="AD54" i="24"/>
  <c r="AD28" i="24"/>
  <c r="AD177" i="24"/>
  <c r="AD8" i="24"/>
  <c r="AD77" i="24"/>
  <c r="AD90" i="24"/>
  <c r="AD139" i="24"/>
  <c r="AD65" i="24"/>
  <c r="AD13" i="24"/>
  <c r="AD188" i="24"/>
  <c r="AD184" i="24"/>
  <c r="AD153" i="24"/>
  <c r="AD58" i="24"/>
  <c r="AD176" i="24"/>
  <c r="AD88" i="24"/>
  <c r="AD63" i="24"/>
  <c r="AD115" i="24"/>
  <c r="AD12" i="24"/>
  <c r="AD127" i="24"/>
  <c r="AD6" i="24"/>
  <c r="AD38" i="24"/>
  <c r="AD168" i="24"/>
  <c r="AD85" i="24"/>
  <c r="AD120" i="24"/>
  <c r="AD137" i="24"/>
  <c r="AD50" i="24"/>
  <c r="AD175" i="24"/>
  <c r="AD172" i="24"/>
  <c r="AD165" i="24"/>
  <c r="AD56" i="24"/>
  <c r="I298" i="24"/>
  <c r="I194" i="24"/>
  <c r="I32" i="24"/>
  <c r="I26" i="24"/>
  <c r="I170" i="24"/>
  <c r="I44" i="24"/>
  <c r="I189" i="24"/>
  <c r="I87" i="24"/>
  <c r="I195" i="24"/>
  <c r="I47" i="24"/>
  <c r="I179" i="24"/>
  <c r="I113" i="24"/>
  <c r="I274" i="24"/>
  <c r="HD3" i="24"/>
  <c r="I18" i="24"/>
  <c r="I90" i="24"/>
  <c r="I69" i="24"/>
  <c r="BD12" i="24"/>
  <c r="BD6" i="24"/>
  <c r="BD8" i="24"/>
  <c r="BD5" i="24"/>
  <c r="BD7" i="24"/>
  <c r="BD9" i="24"/>
  <c r="BD3" i="24"/>
  <c r="BD4" i="24"/>
  <c r="BD11" i="24"/>
  <c r="BD10" i="24"/>
  <c r="I171" i="24"/>
  <c r="I45" i="24"/>
  <c r="I213" i="24"/>
  <c r="I247" i="24"/>
  <c r="I50" i="24"/>
  <c r="I255" i="24"/>
  <c r="I199" i="24"/>
  <c r="I86" i="24"/>
  <c r="I82" i="24"/>
  <c r="I25" i="24"/>
  <c r="I211" i="24"/>
  <c r="I264" i="24"/>
  <c r="I228" i="24"/>
  <c r="I169" i="24"/>
  <c r="I141" i="24"/>
  <c r="I257" i="24"/>
  <c r="I39" i="24"/>
  <c r="I259" i="24"/>
  <c r="I17" i="24"/>
  <c r="I15" i="24"/>
  <c r="I67" i="24"/>
  <c r="I246" i="24"/>
  <c r="I267" i="24"/>
  <c r="I256" i="24"/>
  <c r="I149" i="24"/>
  <c r="I143" i="24"/>
  <c r="I261" i="24"/>
  <c r="I148" i="24"/>
  <c r="I254" i="24"/>
  <c r="I133" i="24"/>
  <c r="I160" i="24"/>
  <c r="I277" i="24"/>
  <c r="I109" i="24"/>
  <c r="CD4" i="24"/>
  <c r="CD3" i="24"/>
  <c r="CD5" i="24"/>
  <c r="I30" i="24"/>
  <c r="I103" i="24"/>
  <c r="I244" i="24"/>
  <c r="I197" i="24"/>
  <c r="I252" i="24"/>
  <c r="I245" i="24"/>
  <c r="I260" i="24"/>
  <c r="I278" i="24"/>
  <c r="I251" i="24"/>
  <c r="I23" i="24"/>
  <c r="I142" i="24"/>
  <c r="I31" i="24"/>
  <c r="I180" i="24"/>
  <c r="I249" i="24"/>
  <c r="ED3" i="24"/>
  <c r="I198" i="24"/>
  <c r="I101" i="24"/>
  <c r="I258" i="24"/>
  <c r="I188" i="24"/>
  <c r="I132" i="24"/>
  <c r="I28" i="24"/>
  <c r="I234" i="24"/>
  <c r="I20" i="24"/>
  <c r="I41" i="24"/>
  <c r="I276" i="24"/>
  <c r="I110" i="24"/>
  <c r="I140" i="24"/>
  <c r="I70" i="24"/>
  <c r="I81" i="24"/>
  <c r="I130" i="24"/>
  <c r="I200" i="24"/>
  <c r="FD3" i="24"/>
  <c r="I111" i="24"/>
  <c r="I38" i="24"/>
  <c r="I185" i="24"/>
  <c r="I144" i="24"/>
  <c r="I214" i="24"/>
  <c r="I24" i="24"/>
  <c r="I37" i="24"/>
  <c r="I273" i="24"/>
  <c r="I158" i="24"/>
  <c r="I83" i="24"/>
  <c r="I184" i="24"/>
  <c r="DE3" i="24"/>
  <c r="DD3" i="24"/>
  <c r="GD3" i="24"/>
  <c r="I14" i="24"/>
  <c r="I183" i="24"/>
  <c r="I35" i="24"/>
  <c r="I265" i="24"/>
  <c r="IH11" i="22"/>
  <c r="II11" i="22"/>
  <c r="IC12" i="22"/>
  <c r="IA13" i="22"/>
  <c r="FI11" i="22"/>
  <c r="BH11" i="22"/>
  <c r="BI11" i="22"/>
  <c r="BJ11" i="22"/>
  <c r="FJ12" i="22"/>
  <c r="FG12" i="22"/>
  <c r="BH10" i="22"/>
  <c r="BI10" i="22"/>
  <c r="BC12" i="22"/>
  <c r="BG12" i="22" s="1"/>
  <c r="FC14" i="22"/>
  <c r="BA13" i="22"/>
  <c r="I135" i="24" l="1"/>
  <c r="I126" i="24"/>
  <c r="I157" i="24"/>
  <c r="I224" i="24"/>
  <c r="I285" i="24"/>
  <c r="I209" i="24"/>
  <c r="I91" i="24"/>
  <c r="GC11" i="22"/>
  <c r="GH9" i="22"/>
  <c r="GI9" i="22"/>
  <c r="I284" i="24"/>
  <c r="I60" i="24"/>
  <c r="I118" i="24"/>
  <c r="I136" i="24"/>
  <c r="I206" i="24"/>
  <c r="I114" i="24"/>
  <c r="I61" i="24"/>
  <c r="I167" i="24"/>
  <c r="I108" i="24"/>
  <c r="I190" i="24"/>
  <c r="I271" i="24"/>
  <c r="I104" i="24"/>
  <c r="I293" i="24"/>
  <c r="I128" i="24"/>
  <c r="I281" i="24"/>
  <c r="I119" i="24"/>
  <c r="I59" i="24"/>
  <c r="I174" i="24"/>
  <c r="I216" i="24"/>
  <c r="I204" i="24"/>
  <c r="I296" i="24"/>
  <c r="I65" i="24"/>
  <c r="I287" i="24"/>
  <c r="I263" i="24"/>
  <c r="I88" i="24"/>
  <c r="GA13" i="22"/>
  <c r="GC13" i="22" s="1"/>
  <c r="I238" i="24"/>
  <c r="I207" i="24"/>
  <c r="I117" i="24"/>
  <c r="I63" i="24"/>
  <c r="I163" i="24"/>
  <c r="I177" i="24"/>
  <c r="I222" i="24"/>
  <c r="I237" i="24"/>
  <c r="I77" i="24"/>
  <c r="I95" i="24"/>
  <c r="I105" i="24"/>
  <c r="I107" i="24"/>
  <c r="I154" i="24"/>
  <c r="I226" i="24"/>
  <c r="I166" i="24"/>
  <c r="I99" i="24"/>
  <c r="I230" i="24"/>
  <c r="I242" i="24"/>
  <c r="I116" i="24"/>
  <c r="I217" i="24"/>
  <c r="I72" i="24"/>
  <c r="I290" i="24"/>
  <c r="I85" i="24"/>
  <c r="I282" i="24"/>
  <c r="GG10" i="22"/>
  <c r="GI10" i="22"/>
  <c r="GH10" i="22"/>
  <c r="I292" i="24"/>
  <c r="I219" i="24"/>
  <c r="I125" i="24"/>
  <c r="I55" i="24"/>
  <c r="I138" i="24"/>
  <c r="I51" i="24"/>
  <c r="I94" i="24"/>
  <c r="I54" i="24"/>
  <c r="I233" i="24"/>
  <c r="I75" i="24"/>
  <c r="I92" i="24"/>
  <c r="I280" i="24"/>
  <c r="I122" i="24"/>
  <c r="I239" i="24"/>
  <c r="I73" i="24"/>
  <c r="I52" i="24"/>
  <c r="I76" i="24"/>
  <c r="I146" i="24"/>
  <c r="I240" i="24"/>
  <c r="I152" i="24"/>
  <c r="CG6" i="24"/>
  <c r="CG9" i="24"/>
  <c r="CG8" i="24"/>
  <c r="CF2" i="24"/>
  <c r="CI17" i="24"/>
  <c r="I124" i="24"/>
  <c r="I164" i="24"/>
  <c r="I121" i="24"/>
  <c r="I202" i="24"/>
  <c r="I98" i="24"/>
  <c r="I74" i="24"/>
  <c r="I236" i="24"/>
  <c r="I153" i="24"/>
  <c r="I227" i="24"/>
  <c r="I269" i="24"/>
  <c r="GA12" i="22"/>
  <c r="GC12" i="22" s="1"/>
  <c r="EH12" i="22"/>
  <c r="AF2" i="24"/>
  <c r="AI17" i="24"/>
  <c r="AG9" i="24"/>
  <c r="HG9" i="24"/>
  <c r="HG8" i="24"/>
  <c r="HF2" i="24"/>
  <c r="HG6" i="24"/>
  <c r="HI17" i="24"/>
  <c r="CA11" i="24"/>
  <c r="G10" i="24"/>
  <c r="I10" i="24" s="1"/>
  <c r="BC12" i="24"/>
  <c r="BA13" i="24"/>
  <c r="FG8" i="24"/>
  <c r="FI17" i="24"/>
  <c r="FF2" i="24"/>
  <c r="FG9" i="24"/>
  <c r="FG6" i="24"/>
  <c r="EG6" i="24"/>
  <c r="EI17" i="24"/>
  <c r="EG9" i="24"/>
  <c r="EG8" i="24"/>
  <c r="EF2" i="24"/>
  <c r="DI6" i="24"/>
  <c r="DI14" i="24" s="1"/>
  <c r="DI15" i="24" s="1"/>
  <c r="DH7" i="24"/>
  <c r="DI7" i="24" s="1"/>
  <c r="BF2" i="24"/>
  <c r="BG6" i="24"/>
  <c r="BG8" i="24"/>
  <c r="BG9" i="24"/>
  <c r="BI17" i="24"/>
  <c r="GG8" i="24"/>
  <c r="GF2" i="24"/>
  <c r="GG9" i="24"/>
  <c r="GG6" i="24"/>
  <c r="GI17" i="24"/>
  <c r="IG8" i="24"/>
  <c r="IG6" i="24"/>
  <c r="IG9" i="24"/>
  <c r="II17" i="24"/>
  <c r="IF2" i="24"/>
  <c r="AG6" i="24"/>
  <c r="AH7" i="24" s="1"/>
  <c r="AI7" i="24" s="1"/>
  <c r="AG8" i="24"/>
  <c r="IC10" i="24"/>
  <c r="IA13" i="24"/>
  <c r="IC13" i="24" s="1"/>
  <c r="IA12" i="24"/>
  <c r="IC12" i="24" s="1"/>
  <c r="HC12" i="24"/>
  <c r="HA13" i="24"/>
  <c r="HC13" i="24" s="1"/>
  <c r="FC12" i="24"/>
  <c r="FA13" i="24"/>
  <c r="FC13" i="24" s="1"/>
  <c r="EA13" i="24"/>
  <c r="EC13" i="24" s="1"/>
  <c r="DC12" i="24"/>
  <c r="DA13" i="24"/>
  <c r="DC13" i="24" s="1"/>
  <c r="N2" i="24"/>
  <c r="P8" i="24" s="1"/>
  <c r="M2" i="24"/>
  <c r="O6" i="24" s="1"/>
  <c r="FI13" i="22"/>
  <c r="AC10" i="24"/>
  <c r="AA11" i="24"/>
  <c r="EC13" i="22"/>
  <c r="EJ13" i="22" s="1"/>
  <c r="ED13" i="22"/>
  <c r="DC12" i="22"/>
  <c r="DG12" i="22" s="1"/>
  <c r="DI11" i="22"/>
  <c r="DH11" i="22"/>
  <c r="HA13" i="22"/>
  <c r="HC12" i="22"/>
  <c r="DH10" i="22"/>
  <c r="DI10" i="22"/>
  <c r="AC14" i="22"/>
  <c r="EC14" i="22"/>
  <c r="EE14" i="22" s="1"/>
  <c r="EF14" i="22" s="1"/>
  <c r="ED14" i="22"/>
  <c r="DD12" i="22"/>
  <c r="F17" i="22"/>
  <c r="B24" i="22"/>
  <c r="H15" i="22"/>
  <c r="G15" i="22"/>
  <c r="EA15" i="22"/>
  <c r="EC15" i="22" s="1"/>
  <c r="EE15" i="22" s="1"/>
  <c r="EF15" i="22" s="1"/>
  <c r="L5" i="22"/>
  <c r="AA15" i="22"/>
  <c r="FA15" i="22"/>
  <c r="CI12" i="22"/>
  <c r="CH12" i="22"/>
  <c r="CA14" i="22"/>
  <c r="CC13" i="22"/>
  <c r="FB16" i="22"/>
  <c r="IB16" i="22"/>
  <c r="HB16" i="22"/>
  <c r="E16" i="22"/>
  <c r="EB16" i="22"/>
  <c r="BB16" i="22"/>
  <c r="AB16" i="22"/>
  <c r="CB16" i="22"/>
  <c r="DB16" i="22"/>
  <c r="D16" i="22"/>
  <c r="GB16" i="22"/>
  <c r="K16" i="22"/>
  <c r="EI10" i="22"/>
  <c r="EH10" i="22"/>
  <c r="DJ12" i="22"/>
  <c r="DA13" i="22"/>
  <c r="J13" i="22"/>
  <c r="BJ12" i="22"/>
  <c r="IC13" i="22"/>
  <c r="IA14" i="22"/>
  <c r="FG14" i="22"/>
  <c r="FE14" i="22"/>
  <c r="FF14" i="22" s="1"/>
  <c r="BA14" i="22"/>
  <c r="BA15" i="22" s="1"/>
  <c r="BC15" i="22" s="1"/>
  <c r="BC13" i="22"/>
  <c r="BE13" i="22" s="1"/>
  <c r="BF13" i="22" s="1"/>
  <c r="BD13" i="22"/>
  <c r="FJ14" i="22"/>
  <c r="BE12" i="22"/>
  <c r="BF12" i="22" s="1"/>
  <c r="CI6" i="24" l="1"/>
  <c r="CI14" i="24" s="1"/>
  <c r="CI15" i="24" s="1"/>
  <c r="CH7" i="24"/>
  <c r="CI7" i="24" s="1"/>
  <c r="GA16" i="22"/>
  <c r="GA14" i="22"/>
  <c r="GC14" i="22" s="1"/>
  <c r="GA15" i="22"/>
  <c r="GC15" i="22" s="1"/>
  <c r="GH7" i="24"/>
  <c r="GI7" i="24" s="1"/>
  <c r="GI6" i="24"/>
  <c r="GI14" i="24" s="1"/>
  <c r="GI15" i="24" s="1"/>
  <c r="CC11" i="24"/>
  <c r="CA12" i="24"/>
  <c r="G11" i="24"/>
  <c r="FI6" i="24"/>
  <c r="FI14" i="24" s="1"/>
  <c r="FI15" i="24" s="1"/>
  <c r="FH7" i="24"/>
  <c r="FI7" i="24" s="1"/>
  <c r="HI6" i="24"/>
  <c r="HI14" i="24" s="1"/>
  <c r="HI15" i="24" s="1"/>
  <c r="HH7" i="24"/>
  <c r="HI7" i="24" s="1"/>
  <c r="IH7" i="24"/>
  <c r="II7" i="24" s="1"/>
  <c r="II6" i="24"/>
  <c r="II14" i="24" s="1"/>
  <c r="II15" i="24" s="1"/>
  <c r="BC13" i="24"/>
  <c r="BD59" i="24"/>
  <c r="BD29" i="24"/>
  <c r="BD80" i="24"/>
  <c r="BD156" i="24"/>
  <c r="BD113" i="24"/>
  <c r="BD110" i="24"/>
  <c r="BD121" i="24"/>
  <c r="BD122" i="24"/>
  <c r="BD165" i="24"/>
  <c r="BD56" i="24"/>
  <c r="BD193" i="24"/>
  <c r="BD18" i="24"/>
  <c r="BD199" i="24"/>
  <c r="BD64" i="24"/>
  <c r="BD130" i="24"/>
  <c r="BD126" i="24"/>
  <c r="BD75" i="24"/>
  <c r="BD66" i="24"/>
  <c r="BD154" i="24"/>
  <c r="BD137" i="24"/>
  <c r="BD55" i="24"/>
  <c r="BD157" i="24"/>
  <c r="BD62" i="24"/>
  <c r="BD78" i="24"/>
  <c r="BD178" i="24"/>
  <c r="BD34" i="24"/>
  <c r="BD114" i="24"/>
  <c r="BD184" i="24"/>
  <c r="BD104" i="24"/>
  <c r="BD81" i="24"/>
  <c r="BD197" i="24"/>
  <c r="BD117" i="24"/>
  <c r="BD53" i="24"/>
  <c r="BD65" i="24"/>
  <c r="BD183" i="24"/>
  <c r="BD33" i="24"/>
  <c r="BD171" i="24"/>
  <c r="BD132" i="24"/>
  <c r="BD93" i="24"/>
  <c r="BD43" i="24"/>
  <c r="BD91" i="24"/>
  <c r="BD134" i="24"/>
  <c r="BD109" i="24"/>
  <c r="BD185" i="24"/>
  <c r="BD163" i="24"/>
  <c r="BD99" i="24"/>
  <c r="BD173" i="24"/>
  <c r="BD138" i="24"/>
  <c r="BD89" i="24"/>
  <c r="BD41" i="24"/>
  <c r="BD123" i="24"/>
  <c r="BD16" i="24"/>
  <c r="BD112" i="24"/>
  <c r="BD187" i="24"/>
  <c r="BD106" i="24"/>
  <c r="BD67" i="24"/>
  <c r="BD98" i="24"/>
  <c r="BD26" i="24"/>
  <c r="BD131" i="24"/>
  <c r="BD170" i="24"/>
  <c r="BD174" i="24"/>
  <c r="BD180" i="24"/>
  <c r="BD85" i="24"/>
  <c r="BD23" i="24"/>
  <c r="BD162" i="24"/>
  <c r="BD22" i="24"/>
  <c r="BD83" i="24"/>
  <c r="BD120" i="24"/>
  <c r="BD86" i="24"/>
  <c r="BD166" i="24"/>
  <c r="BD200" i="24"/>
  <c r="BD128" i="24"/>
  <c r="BD101" i="24"/>
  <c r="BD100" i="24"/>
  <c r="BD31" i="24"/>
  <c r="BD150" i="24"/>
  <c r="BD151" i="24"/>
  <c r="BD95" i="24"/>
  <c r="BD58" i="24"/>
  <c r="BD168" i="24"/>
  <c r="BD142" i="24"/>
  <c r="BD191" i="24"/>
  <c r="BD116" i="24"/>
  <c r="BD127" i="24"/>
  <c r="BD46" i="24"/>
  <c r="BD94" i="24"/>
  <c r="BD125" i="24"/>
  <c r="BD63" i="24"/>
  <c r="BD40" i="24"/>
  <c r="BD79" i="24"/>
  <c r="BD102" i="24"/>
  <c r="BD47" i="24"/>
  <c r="BD32" i="24"/>
  <c r="BD72" i="24"/>
  <c r="BD73" i="24"/>
  <c r="BD160" i="24"/>
  <c r="BD69" i="24"/>
  <c r="BD186" i="24"/>
  <c r="BD82" i="24"/>
  <c r="BD196" i="24"/>
  <c r="BD169" i="24"/>
  <c r="BD103" i="24"/>
  <c r="BD14" i="24"/>
  <c r="BD159" i="24"/>
  <c r="BD158" i="24"/>
  <c r="BD27" i="24"/>
  <c r="BD44" i="24"/>
  <c r="BD188" i="24"/>
  <c r="BD141" i="24"/>
  <c r="BD24" i="24"/>
  <c r="BD177" i="24"/>
  <c r="BD144" i="24"/>
  <c r="BD140" i="24"/>
  <c r="BD51" i="24"/>
  <c r="BD20" i="24"/>
  <c r="BD136" i="24"/>
  <c r="BD124" i="24"/>
  <c r="BD119" i="24"/>
  <c r="BD155" i="24"/>
  <c r="BD35" i="24"/>
  <c r="BD145" i="24"/>
  <c r="BD108" i="24"/>
  <c r="BD21" i="24"/>
  <c r="BD48" i="24"/>
  <c r="BD198" i="24"/>
  <c r="BD84" i="24"/>
  <c r="BD139" i="24"/>
  <c r="BD88" i="24"/>
  <c r="BD25" i="24"/>
  <c r="BD92" i="24"/>
  <c r="BD36" i="24"/>
  <c r="BD71" i="24"/>
  <c r="BD45" i="24"/>
  <c r="BD153" i="24"/>
  <c r="BD135" i="24"/>
  <c r="BD57" i="24"/>
  <c r="BD172" i="24"/>
  <c r="BD96" i="24"/>
  <c r="BD60" i="24"/>
  <c r="BD30" i="24"/>
  <c r="BD13" i="24"/>
  <c r="BD161" i="24"/>
  <c r="BD97" i="24"/>
  <c r="BD61" i="24"/>
  <c r="BD28" i="24"/>
  <c r="BD143" i="24"/>
  <c r="BD87" i="24"/>
  <c r="BD90" i="24"/>
  <c r="BD54" i="24"/>
  <c r="BD107" i="24"/>
  <c r="BD37" i="24"/>
  <c r="BD189" i="24"/>
  <c r="BD176" i="24"/>
  <c r="BD164" i="24"/>
  <c r="BD148" i="24"/>
  <c r="BD195" i="24"/>
  <c r="BD50" i="24"/>
  <c r="BD181" i="24"/>
  <c r="BD38" i="24"/>
  <c r="BD152" i="24"/>
  <c r="BD133" i="24"/>
  <c r="BD146" i="24"/>
  <c r="BD15" i="24"/>
  <c r="BD147" i="24"/>
  <c r="BD190" i="24"/>
  <c r="BD182" i="24"/>
  <c r="BD70" i="24"/>
  <c r="BD17" i="24"/>
  <c r="BD149" i="24"/>
  <c r="BD42" i="24"/>
  <c r="BD194" i="24"/>
  <c r="BD49" i="24"/>
  <c r="BD111" i="24"/>
  <c r="BD19" i="24"/>
  <c r="BD167" i="24"/>
  <c r="BD105" i="24"/>
  <c r="BD179" i="24"/>
  <c r="BD74" i="24"/>
  <c r="BD115" i="24"/>
  <c r="BD201" i="24"/>
  <c r="BD77" i="24"/>
  <c r="BD118" i="24"/>
  <c r="BD129" i="24"/>
  <c r="BD39" i="24"/>
  <c r="BD192" i="24"/>
  <c r="BD52" i="24"/>
  <c r="BD175" i="24"/>
  <c r="BD76" i="24"/>
  <c r="BD68" i="24"/>
  <c r="BI6" i="24"/>
  <c r="BI14" i="24" s="1"/>
  <c r="BI15" i="24" s="1"/>
  <c r="BH7" i="24"/>
  <c r="BI7" i="24" s="1"/>
  <c r="EH7" i="24"/>
  <c r="EI7" i="24" s="1"/>
  <c r="EI6" i="24"/>
  <c r="EI14" i="24" s="1"/>
  <c r="EI15" i="24" s="1"/>
  <c r="AI6" i="24"/>
  <c r="AI14" i="24" s="1"/>
  <c r="AI15" i="24" s="1"/>
  <c r="P6" i="24"/>
  <c r="O2" i="24"/>
  <c r="P9" i="24"/>
  <c r="R17" i="24"/>
  <c r="EJ14" i="22"/>
  <c r="DE12" i="22"/>
  <c r="DF12" i="22" s="1"/>
  <c r="AC11" i="24"/>
  <c r="AA12" i="24"/>
  <c r="AC12" i="24" s="1"/>
  <c r="AC15" i="22"/>
  <c r="EE13" i="22"/>
  <c r="EF13" i="22" s="1"/>
  <c r="EG13" i="22"/>
  <c r="J14" i="22"/>
  <c r="H16" i="22"/>
  <c r="G16" i="22"/>
  <c r="EA16" i="22"/>
  <c r="EC16" i="22" s="1"/>
  <c r="FA16" i="22"/>
  <c r="AA16" i="22"/>
  <c r="AC16" i="22" s="1"/>
  <c r="L6" i="22"/>
  <c r="F18" i="22"/>
  <c r="B25" i="22"/>
  <c r="EI14" i="22"/>
  <c r="EH14" i="22"/>
  <c r="DD13" i="22"/>
  <c r="DC13" i="22"/>
  <c r="DE13" i="22" s="1"/>
  <c r="DF13" i="22" s="1"/>
  <c r="HB17" i="22"/>
  <c r="D17" i="22"/>
  <c r="GA17" i="22" s="1"/>
  <c r="BB17" i="22"/>
  <c r="IB17" i="22"/>
  <c r="K17" i="22"/>
  <c r="EB17" i="22"/>
  <c r="DB17" i="22"/>
  <c r="CB17" i="22"/>
  <c r="E17" i="22"/>
  <c r="L7" i="22" s="1"/>
  <c r="GB17" i="22"/>
  <c r="FB17" i="22"/>
  <c r="AB17" i="22"/>
  <c r="DH12" i="22"/>
  <c r="DI12" i="22"/>
  <c r="CC14" i="22"/>
  <c r="CA15" i="22"/>
  <c r="CA16" i="22" s="1"/>
  <c r="CC16" i="22" s="1"/>
  <c r="EG14" i="22"/>
  <c r="DA14" i="22"/>
  <c r="FC15" i="22"/>
  <c r="FE15" i="22" s="1"/>
  <c r="FF15" i="22" s="1"/>
  <c r="EH15" i="22"/>
  <c r="EI15" i="22"/>
  <c r="EJ15" i="22"/>
  <c r="HC13" i="22"/>
  <c r="HA14" i="22"/>
  <c r="R6" i="24"/>
  <c r="Q7" i="24"/>
  <c r="R7" i="24" s="1"/>
  <c r="IC14" i="22"/>
  <c r="IA15" i="22"/>
  <c r="BA16" i="22"/>
  <c r="BC16" i="22" s="1"/>
  <c r="BI13" i="22"/>
  <c r="BH13" i="22"/>
  <c r="BG15" i="22"/>
  <c r="FI14" i="22"/>
  <c r="FH14" i="22"/>
  <c r="BI12" i="22"/>
  <c r="BH12" i="22"/>
  <c r="BC14" i="22"/>
  <c r="BD15" i="22"/>
  <c r="GC16" i="22"/>
  <c r="DJ13" i="22" l="1"/>
  <c r="I11" i="24"/>
  <c r="G12" i="24"/>
  <c r="I12" i="24" s="1"/>
  <c r="CC12" i="24"/>
  <c r="CA13" i="24"/>
  <c r="CC13" i="24" s="1"/>
  <c r="AA13" i="24"/>
  <c r="AC13" i="24" s="1"/>
  <c r="ED16" i="22"/>
  <c r="FG15" i="22"/>
  <c r="FJ15" i="22"/>
  <c r="EI13" i="22"/>
  <c r="EH13" i="22"/>
  <c r="DD14" i="22"/>
  <c r="FH15" i="22"/>
  <c r="FI15" i="22"/>
  <c r="DA15" i="22"/>
  <c r="DD15" i="22" s="1"/>
  <c r="B26" i="22"/>
  <c r="F19" i="22"/>
  <c r="HC14" i="22"/>
  <c r="HA15" i="22"/>
  <c r="HB18" i="22"/>
  <c r="GB18" i="22"/>
  <c r="D18" i="22"/>
  <c r="GA18" i="22" s="1"/>
  <c r="K18" i="22"/>
  <c r="CB18" i="22"/>
  <c r="IB18" i="22"/>
  <c r="AB18" i="22"/>
  <c r="E18" i="22"/>
  <c r="EB18" i="22"/>
  <c r="BB18" i="22"/>
  <c r="DB18" i="22"/>
  <c r="FB18" i="22"/>
  <c r="DC14" i="22"/>
  <c r="DE14" i="22" s="1"/>
  <c r="DF14" i="22" s="1"/>
  <c r="DH13" i="22"/>
  <c r="DI13" i="22"/>
  <c r="H17" i="22"/>
  <c r="G17" i="22"/>
  <c r="EA17" i="22"/>
  <c r="EC17" i="22" s="1"/>
  <c r="FA17" i="22"/>
  <c r="FC17" i="22" s="1"/>
  <c r="AA17" i="22"/>
  <c r="AC17" i="22" s="1"/>
  <c r="CA17" i="22"/>
  <c r="J15" i="22"/>
  <c r="BA17" i="22"/>
  <c r="BC17" i="22" s="1"/>
  <c r="CC15" i="22"/>
  <c r="FC16" i="22"/>
  <c r="FD16" i="22"/>
  <c r="R14" i="24"/>
  <c r="R15" i="24" s="1"/>
  <c r="IA16" i="22"/>
  <c r="IC15" i="22"/>
  <c r="GC17" i="22"/>
  <c r="G13" i="24" l="1"/>
  <c r="I13" i="24" s="1"/>
  <c r="BA18" i="22"/>
  <c r="DJ14" i="22"/>
  <c r="DI14" i="22"/>
  <c r="DH14" i="22"/>
  <c r="HC15" i="22"/>
  <c r="HA16" i="22"/>
  <c r="BB19" i="22"/>
  <c r="HB19" i="22"/>
  <c r="D19" i="22"/>
  <c r="GA19" i="22" s="1"/>
  <c r="EB19" i="22"/>
  <c r="E19" i="22"/>
  <c r="K19" i="22"/>
  <c r="FB19" i="22"/>
  <c r="CB19" i="22"/>
  <c r="DB19" i="22"/>
  <c r="GB19" i="22"/>
  <c r="AB19" i="22"/>
  <c r="IB19" i="22"/>
  <c r="B27" i="22"/>
  <c r="F20" i="22"/>
  <c r="CC17" i="22"/>
  <c r="DA16" i="22"/>
  <c r="DC15" i="22"/>
  <c r="DE15" i="22" s="1"/>
  <c r="DF15" i="22" s="1"/>
  <c r="DG15" i="22"/>
  <c r="J16" i="22"/>
  <c r="H18" i="22"/>
  <c r="G18" i="22"/>
  <c r="EA18" i="22"/>
  <c r="EC18" i="22" s="1"/>
  <c r="CA18" i="22"/>
  <c r="L9" i="22"/>
  <c r="FA18" i="22"/>
  <c r="FC18" i="22" s="1"/>
  <c r="AA18" i="22"/>
  <c r="AC18" i="22" s="1"/>
  <c r="L8" i="22"/>
  <c r="IA17" i="22"/>
  <c r="IC16" i="22"/>
  <c r="BC18" i="22"/>
  <c r="GC18" i="22"/>
  <c r="DJ15" i="22" l="1"/>
  <c r="DC16" i="22"/>
  <c r="DA17" i="22"/>
  <c r="DE16" i="22"/>
  <c r="DF16" i="22" s="1"/>
  <c r="DD16" i="22"/>
  <c r="H19" i="22"/>
  <c r="G19" i="22"/>
  <c r="EA19" i="22"/>
  <c r="EC19" i="22" s="1"/>
  <c r="CA19" i="22"/>
  <c r="AA19" i="22"/>
  <c r="FA19" i="22"/>
  <c r="FC19" i="22" s="1"/>
  <c r="BA19" i="22"/>
  <c r="BC19" i="22" s="1"/>
  <c r="HC16" i="22"/>
  <c r="HA17" i="22"/>
  <c r="J17" i="22"/>
  <c r="FB20" i="22"/>
  <c r="K20" i="22"/>
  <c r="EB20" i="22"/>
  <c r="CB20" i="22"/>
  <c r="GB20" i="22"/>
  <c r="DB20" i="22"/>
  <c r="E20" i="22"/>
  <c r="BB20" i="22"/>
  <c r="IB20" i="22"/>
  <c r="AB20" i="22"/>
  <c r="HB20" i="22"/>
  <c r="D20" i="22"/>
  <c r="GA20" i="22" s="1"/>
  <c r="L10" i="22"/>
  <c r="B28" i="22"/>
  <c r="F21" i="22"/>
  <c r="CC18" i="22"/>
  <c r="CG18" i="22" s="1"/>
  <c r="CD18" i="22"/>
  <c r="DI15" i="22"/>
  <c r="DH15" i="22"/>
  <c r="IC17" i="22"/>
  <c r="IA18" i="22"/>
  <c r="GC19" i="22"/>
  <c r="AC19" i="22" l="1"/>
  <c r="CJ18" i="22"/>
  <c r="H20" i="22"/>
  <c r="G20" i="22"/>
  <c r="EA20" i="22"/>
  <c r="EC20" i="22" s="1"/>
  <c r="CA20" i="22"/>
  <c r="FA20" i="22"/>
  <c r="FC20" i="22" s="1"/>
  <c r="BA20" i="22"/>
  <c r="BC20" i="22" s="1"/>
  <c r="AA20" i="22"/>
  <c r="AC20" i="22" s="1"/>
  <c r="DH16" i="22"/>
  <c r="DI16" i="22"/>
  <c r="K21" i="22"/>
  <c r="E21" i="22"/>
  <c r="GB21" i="22"/>
  <c r="EB21" i="22"/>
  <c r="IB21" i="22"/>
  <c r="DB21" i="22"/>
  <c r="D21" i="22"/>
  <c r="AB21" i="22"/>
  <c r="CB21" i="22"/>
  <c r="HB21" i="22"/>
  <c r="FB21" i="22"/>
  <c r="BB21" i="22"/>
  <c r="L11" i="22"/>
  <c r="J18" i="22"/>
  <c r="DC17" i="22"/>
  <c r="DA18" i="22"/>
  <c r="F22" i="22"/>
  <c r="B29" i="22"/>
  <c r="CC19" i="22"/>
  <c r="HA18" i="22"/>
  <c r="HC17" i="22"/>
  <c r="CE18" i="22"/>
  <c r="CF18" i="22" s="1"/>
  <c r="IC18" i="22"/>
  <c r="IA19" i="22"/>
  <c r="GC20" i="22"/>
  <c r="GA21" i="22"/>
  <c r="CH18" i="22" l="1"/>
  <c r="CI18" i="22"/>
  <c r="J19" i="22"/>
  <c r="HC18" i="22"/>
  <c r="HA19" i="22"/>
  <c r="H21" i="22"/>
  <c r="G21" i="22"/>
  <c r="EA21" i="22"/>
  <c r="EC21" i="22" s="1"/>
  <c r="FA21" i="22"/>
  <c r="FC21" i="22" s="1"/>
  <c r="BA21" i="22"/>
  <c r="AA21" i="22"/>
  <c r="AC21" i="22" s="1"/>
  <c r="F23" i="22"/>
  <c r="B30" i="22"/>
  <c r="L12" i="22"/>
  <c r="K22" i="22"/>
  <c r="DB22" i="22"/>
  <c r="HB22" i="22"/>
  <c r="FB22" i="22"/>
  <c r="GB22" i="22"/>
  <c r="BB22" i="22"/>
  <c r="EB22" i="22"/>
  <c r="E22" i="22"/>
  <c r="IB22" i="22"/>
  <c r="CB22" i="22"/>
  <c r="AB22" i="22"/>
  <c r="D22" i="22"/>
  <c r="GA22" i="22" s="1"/>
  <c r="DC18" i="22"/>
  <c r="DA19" i="22"/>
  <c r="DC19" i="22" s="1"/>
  <c r="CA21" i="22"/>
  <c r="CC20" i="22"/>
  <c r="CE20" i="22" s="1"/>
  <c r="CF20" i="22" s="1"/>
  <c r="CJ20" i="22"/>
  <c r="IC19" i="22"/>
  <c r="IA20" i="22"/>
  <c r="GC21" i="22"/>
  <c r="F24" i="22" l="1"/>
  <c r="B31" i="22"/>
  <c r="H22" i="22"/>
  <c r="G22" i="22"/>
  <c r="EA22" i="22"/>
  <c r="EC22" i="22" s="1"/>
  <c r="FA22" i="22"/>
  <c r="FC22" i="22" s="1"/>
  <c r="CA22" i="22"/>
  <c r="AA22" i="22"/>
  <c r="AC22" i="22" s="1"/>
  <c r="HB23" i="22"/>
  <c r="GB23" i="22"/>
  <c r="EB23" i="22"/>
  <c r="AB23" i="22"/>
  <c r="DB23" i="22"/>
  <c r="FB23" i="22"/>
  <c r="CB23" i="22"/>
  <c r="E23" i="22"/>
  <c r="BB23" i="22"/>
  <c r="K23" i="22"/>
  <c r="D23" i="22"/>
  <c r="GA23" i="22" s="1"/>
  <c r="IB23" i="22"/>
  <c r="HC19" i="22"/>
  <c r="HA20" i="22"/>
  <c r="CH20" i="22"/>
  <c r="CI20" i="22"/>
  <c r="L13" i="22"/>
  <c r="CC21" i="22"/>
  <c r="CJ21" i="22" s="1"/>
  <c r="BA22" i="22"/>
  <c r="BC22" i="22" s="1"/>
  <c r="BC21" i="22"/>
  <c r="J20" i="22"/>
  <c r="DA20" i="22"/>
  <c r="DC20" i="22" s="1"/>
  <c r="IC20" i="22"/>
  <c r="IA21" i="22"/>
  <c r="GC22" i="22"/>
  <c r="DA21" i="22" l="1"/>
  <c r="DC21" i="22" s="1"/>
  <c r="CE21" i="22"/>
  <c r="CF21" i="22" s="1"/>
  <c r="DA22" i="22"/>
  <c r="DC22" i="22" s="1"/>
  <c r="D24" i="22"/>
  <c r="BB24" i="22"/>
  <c r="E24" i="22"/>
  <c r="EB24" i="22"/>
  <c r="CB24" i="22"/>
  <c r="IB24" i="22"/>
  <c r="FB24" i="22"/>
  <c r="HB24" i="22"/>
  <c r="DB24" i="22"/>
  <c r="GB24" i="22"/>
  <c r="K24" i="22"/>
  <c r="AB24" i="22"/>
  <c r="H23" i="22"/>
  <c r="G23" i="22"/>
  <c r="EA23" i="22"/>
  <c r="EC23" i="22" s="1"/>
  <c r="CA23" i="22"/>
  <c r="CD23" i="22" s="1"/>
  <c r="BA23" i="22"/>
  <c r="BC23" i="22" s="1"/>
  <c r="FA23" i="22"/>
  <c r="FC23" i="22" s="1"/>
  <c r="DA23" i="22"/>
  <c r="DC23" i="22" s="1"/>
  <c r="AA23" i="22"/>
  <c r="AC23" i="22" s="1"/>
  <c r="CC22" i="22"/>
  <c r="CE22" i="22" s="1"/>
  <c r="CF22" i="22" s="1"/>
  <c r="CJ22" i="22"/>
  <c r="CD22" i="22"/>
  <c r="J21" i="22"/>
  <c r="CG21" i="22"/>
  <c r="HA21" i="22"/>
  <c r="HC20" i="22"/>
  <c r="L14" i="22"/>
  <c r="B33" i="22"/>
  <c r="F26" i="22"/>
  <c r="F25" i="22"/>
  <c r="IA22" i="22"/>
  <c r="IC21" i="22"/>
  <c r="GC23" i="22"/>
  <c r="GA24" i="22"/>
  <c r="HA22" i="22" l="1"/>
  <c r="HC21" i="22"/>
  <c r="CH22" i="22"/>
  <c r="CI22" i="22"/>
  <c r="E25" i="22"/>
  <c r="IB25" i="22"/>
  <c r="DB25" i="22"/>
  <c r="HB25" i="22"/>
  <c r="GB25" i="22"/>
  <c r="EB25" i="22"/>
  <c r="K25" i="22"/>
  <c r="CB25" i="22"/>
  <c r="BB25" i="22"/>
  <c r="D25" i="22"/>
  <c r="G25" i="22" s="1"/>
  <c r="FB25" i="22"/>
  <c r="AB25" i="22"/>
  <c r="J22" i="22"/>
  <c r="IB26" i="22"/>
  <c r="EB26" i="22"/>
  <c r="GB26" i="22"/>
  <c r="K26" i="22"/>
  <c r="E26" i="22"/>
  <c r="HB26" i="22"/>
  <c r="FB26" i="22"/>
  <c r="AB26" i="22"/>
  <c r="D26" i="22"/>
  <c r="CB26" i="22"/>
  <c r="DB26" i="22"/>
  <c r="BB26" i="22"/>
  <c r="H24" i="22"/>
  <c r="G24" i="22"/>
  <c r="EA24" i="22"/>
  <c r="EC24" i="22" s="1"/>
  <c r="CA24" i="22"/>
  <c r="BA24" i="22"/>
  <c r="BC24" i="22" s="1"/>
  <c r="FA24" i="22"/>
  <c r="FC24" i="22" s="1"/>
  <c r="DA24" i="22"/>
  <c r="DC24" i="22" s="1"/>
  <c r="L16" i="22"/>
  <c r="AA24" i="22"/>
  <c r="AC24" i="22" s="1"/>
  <c r="F91" i="22"/>
  <c r="F92" i="22"/>
  <c r="F97" i="22"/>
  <c r="F39" i="22"/>
  <c r="F121" i="22"/>
  <c r="F194" i="22"/>
  <c r="F166" i="22"/>
  <c r="F174" i="22"/>
  <c r="F196" i="22"/>
  <c r="F115" i="22"/>
  <c r="F47" i="22"/>
  <c r="F169" i="22"/>
  <c r="F145" i="22"/>
  <c r="F74" i="22"/>
  <c r="F178" i="22"/>
  <c r="F58" i="22"/>
  <c r="F184" i="22"/>
  <c r="F139" i="22"/>
  <c r="F113" i="22"/>
  <c r="F94" i="22"/>
  <c r="F132" i="22"/>
  <c r="F161" i="22"/>
  <c r="F154" i="22"/>
  <c r="F77" i="22"/>
  <c r="F96" i="22"/>
  <c r="F98" i="22"/>
  <c r="F31" i="22"/>
  <c r="F111" i="22"/>
  <c r="F78" i="22"/>
  <c r="F183" i="22"/>
  <c r="F45" i="22"/>
  <c r="F142" i="22"/>
  <c r="F189" i="22"/>
  <c r="F129" i="22"/>
  <c r="F46" i="22"/>
  <c r="F100" i="22"/>
  <c r="F135" i="22"/>
  <c r="F52" i="22"/>
  <c r="F88" i="22"/>
  <c r="F127" i="22"/>
  <c r="F188" i="22"/>
  <c r="F87" i="22"/>
  <c r="F128" i="22"/>
  <c r="F153" i="22"/>
  <c r="F37" i="22"/>
  <c r="F122" i="22"/>
  <c r="F130" i="22"/>
  <c r="F80" i="22"/>
  <c r="F86" i="22"/>
  <c r="F112" i="22"/>
  <c r="F43" i="22"/>
  <c r="F70" i="22"/>
  <c r="F61" i="22"/>
  <c r="F167" i="22"/>
  <c r="F60" i="22"/>
  <c r="F72" i="22"/>
  <c r="F102" i="22"/>
  <c r="F172" i="22"/>
  <c r="F54" i="22"/>
  <c r="F38" i="22"/>
  <c r="F57" i="22"/>
  <c r="F126" i="22"/>
  <c r="F89" i="22"/>
  <c r="F198" i="22"/>
  <c r="F133" i="22"/>
  <c r="F81" i="22"/>
  <c r="F136" i="22"/>
  <c r="F95" i="22"/>
  <c r="F69" i="22"/>
  <c r="F41" i="22"/>
  <c r="F67" i="22"/>
  <c r="F75" i="22"/>
  <c r="F152" i="22"/>
  <c r="F107" i="22"/>
  <c r="F144" i="22"/>
  <c r="F51" i="22"/>
  <c r="F186" i="22"/>
  <c r="F147" i="22"/>
  <c r="F63" i="22"/>
  <c r="F193" i="22"/>
  <c r="F35" i="22"/>
  <c r="F42" i="22"/>
  <c r="F157" i="22"/>
  <c r="F117" i="22"/>
  <c r="F48" i="22"/>
  <c r="F191" i="22"/>
  <c r="F85" i="22"/>
  <c r="F181" i="22"/>
  <c r="F109" i="22"/>
  <c r="F140" i="22"/>
  <c r="F155" i="22"/>
  <c r="F105" i="22"/>
  <c r="F123" i="22"/>
  <c r="F68" i="22"/>
  <c r="F40" i="22"/>
  <c r="F124" i="22"/>
  <c r="F53" i="22"/>
  <c r="F103" i="22"/>
  <c r="F27" i="22"/>
  <c r="F84" i="22"/>
  <c r="F34" i="22"/>
  <c r="F101" i="22"/>
  <c r="F141" i="22"/>
  <c r="F192" i="22"/>
  <c r="F151" i="22"/>
  <c r="F134" i="22"/>
  <c r="F66" i="22"/>
  <c r="F79" i="22"/>
  <c r="F32" i="22"/>
  <c r="F108" i="22"/>
  <c r="F165" i="22"/>
  <c r="F114" i="22"/>
  <c r="F83" i="22"/>
  <c r="F176" i="22"/>
  <c r="F106" i="22"/>
  <c r="F44" i="22"/>
  <c r="F160" i="22"/>
  <c r="F99" i="22"/>
  <c r="F164" i="22"/>
  <c r="F199" i="22"/>
  <c r="F173" i="22"/>
  <c r="F187" i="22"/>
  <c r="F163" i="22"/>
  <c r="F55" i="22"/>
  <c r="F162" i="22"/>
  <c r="F138" i="22"/>
  <c r="F137" i="22"/>
  <c r="F120" i="22"/>
  <c r="F65" i="22"/>
  <c r="F170" i="22"/>
  <c r="F177" i="22"/>
  <c r="F146" i="22"/>
  <c r="F29" i="22"/>
  <c r="F76" i="22"/>
  <c r="F143" i="22"/>
  <c r="F148" i="22"/>
  <c r="F33" i="22"/>
  <c r="F90" i="22"/>
  <c r="F116" i="22"/>
  <c r="F201" i="22"/>
  <c r="F64" i="22"/>
  <c r="F131" i="22"/>
  <c r="F195" i="22"/>
  <c r="F175" i="22"/>
  <c r="F150" i="22"/>
  <c r="F180" i="22"/>
  <c r="F185" i="22"/>
  <c r="F36" i="22"/>
  <c r="F159" i="22"/>
  <c r="F200" i="22"/>
  <c r="F93" i="22"/>
  <c r="F28" i="22"/>
  <c r="F62" i="22"/>
  <c r="F179" i="22"/>
  <c r="F149" i="22"/>
  <c r="F158" i="22"/>
  <c r="F71" i="22"/>
  <c r="F156" i="22"/>
  <c r="F30" i="22"/>
  <c r="F59" i="22"/>
  <c r="F82" i="22"/>
  <c r="F182" i="22"/>
  <c r="F49" i="22"/>
  <c r="F190" i="22"/>
  <c r="F118" i="22"/>
  <c r="F197" i="22"/>
  <c r="F119" i="22"/>
  <c r="F73" i="22"/>
  <c r="F110" i="22"/>
  <c r="F125" i="22"/>
  <c r="F168" i="22"/>
  <c r="F50" i="22"/>
  <c r="F104" i="22"/>
  <c r="F171" i="22"/>
  <c r="F56" i="22"/>
  <c r="CC23" i="22"/>
  <c r="CG23" i="22" s="1"/>
  <c r="CH21" i="22"/>
  <c r="CI21" i="22"/>
  <c r="IC22" i="22"/>
  <c r="IA23" i="22"/>
  <c r="GC24" i="22"/>
  <c r="GA25" i="22" l="1"/>
  <c r="BB171" i="22"/>
  <c r="AB171" i="22"/>
  <c r="DB171" i="22"/>
  <c r="HB171" i="22"/>
  <c r="FB171" i="22"/>
  <c r="EB171" i="22"/>
  <c r="D171" i="22"/>
  <c r="GB171" i="22"/>
  <c r="K171" i="22"/>
  <c r="CB171" i="22"/>
  <c r="IB171" i="22"/>
  <c r="E171" i="22"/>
  <c r="CB197" i="22"/>
  <c r="GB197" i="22"/>
  <c r="IB197" i="22"/>
  <c r="EB197" i="22"/>
  <c r="BB197" i="22"/>
  <c r="E197" i="22"/>
  <c r="HB197" i="22"/>
  <c r="FB197" i="22"/>
  <c r="DB197" i="22"/>
  <c r="AB197" i="22"/>
  <c r="D197" i="22"/>
  <c r="K197" i="22"/>
  <c r="BB156" i="22"/>
  <c r="E156" i="22"/>
  <c r="K156" i="22"/>
  <c r="GB156" i="22"/>
  <c r="CB156" i="22"/>
  <c r="DB156" i="22"/>
  <c r="IB156" i="22"/>
  <c r="D156" i="22"/>
  <c r="FB156" i="22"/>
  <c r="EB156" i="22"/>
  <c r="AB156" i="22"/>
  <c r="HB156" i="22"/>
  <c r="IB200" i="22"/>
  <c r="EB200" i="22"/>
  <c r="HB200" i="22"/>
  <c r="K200" i="22"/>
  <c r="E200" i="22"/>
  <c r="GB200" i="22"/>
  <c r="AB200" i="22"/>
  <c r="D200" i="22"/>
  <c r="CB200" i="22"/>
  <c r="DB200" i="22"/>
  <c r="FB200" i="22"/>
  <c r="BB200" i="22"/>
  <c r="E131" i="22"/>
  <c r="BB131" i="22"/>
  <c r="CB131" i="22"/>
  <c r="K131" i="22"/>
  <c r="FB131" i="22"/>
  <c r="AB131" i="22"/>
  <c r="D131" i="22"/>
  <c r="DB131" i="22"/>
  <c r="IB131" i="22"/>
  <c r="HB131" i="22"/>
  <c r="EB131" i="22"/>
  <c r="GB131" i="22"/>
  <c r="FB76" i="22"/>
  <c r="D76" i="22"/>
  <c r="GB76" i="22"/>
  <c r="AB76" i="22"/>
  <c r="EB76" i="22"/>
  <c r="BB76" i="22"/>
  <c r="IB76" i="22"/>
  <c r="CB76" i="22"/>
  <c r="K76" i="22"/>
  <c r="E76" i="22"/>
  <c r="DB76" i="22"/>
  <c r="HB76" i="22"/>
  <c r="DB138" i="22"/>
  <c r="K138" i="22"/>
  <c r="AB138" i="22"/>
  <c r="GB138" i="22"/>
  <c r="IB138" i="22"/>
  <c r="EB138" i="22"/>
  <c r="CB138" i="22"/>
  <c r="D138" i="22"/>
  <c r="FB138" i="22"/>
  <c r="HB138" i="22"/>
  <c r="E138" i="22"/>
  <c r="BB138" i="22"/>
  <c r="BB99" i="22"/>
  <c r="GB99" i="22"/>
  <c r="E99" i="22"/>
  <c r="FB99" i="22"/>
  <c r="AB99" i="22"/>
  <c r="DB99" i="22"/>
  <c r="D99" i="22"/>
  <c r="HB99" i="22"/>
  <c r="K99" i="22"/>
  <c r="EB99" i="22"/>
  <c r="IB99" i="22"/>
  <c r="CB99" i="22"/>
  <c r="DB108" i="22"/>
  <c r="IB108" i="22"/>
  <c r="CB108" i="22"/>
  <c r="EB108" i="22"/>
  <c r="HB108" i="22"/>
  <c r="D108" i="22"/>
  <c r="AB108" i="22"/>
  <c r="FB108" i="22"/>
  <c r="K108" i="22"/>
  <c r="BB108" i="22"/>
  <c r="GB108" i="22"/>
  <c r="E108" i="22"/>
  <c r="E101" i="22"/>
  <c r="DB101" i="22"/>
  <c r="HB101" i="22"/>
  <c r="IB101" i="22"/>
  <c r="AB101" i="22"/>
  <c r="D101" i="22"/>
  <c r="BB101" i="22"/>
  <c r="FB101" i="22"/>
  <c r="GB101" i="22"/>
  <c r="CB101" i="22"/>
  <c r="K101" i="22"/>
  <c r="EB101" i="22"/>
  <c r="IB68" i="22"/>
  <c r="DB68" i="22"/>
  <c r="FB68" i="22"/>
  <c r="BB68" i="22"/>
  <c r="K68" i="22"/>
  <c r="D68" i="22"/>
  <c r="GB68" i="22"/>
  <c r="HB68" i="22"/>
  <c r="AB68" i="22"/>
  <c r="E68" i="22"/>
  <c r="CB68" i="22"/>
  <c r="EB68" i="22"/>
  <c r="E191" i="22"/>
  <c r="D191" i="22"/>
  <c r="CB191" i="22"/>
  <c r="GB191" i="22"/>
  <c r="EB191" i="22"/>
  <c r="AB191" i="22"/>
  <c r="FB191" i="22"/>
  <c r="K191" i="22"/>
  <c r="IB191" i="22"/>
  <c r="BB191" i="22"/>
  <c r="HB191" i="22"/>
  <c r="DB191" i="22"/>
  <c r="GB147" i="22"/>
  <c r="FB147" i="22"/>
  <c r="DB147" i="22"/>
  <c r="CB147" i="22"/>
  <c r="K147" i="22"/>
  <c r="E147" i="22"/>
  <c r="BB147" i="22"/>
  <c r="AB147" i="22"/>
  <c r="HB147" i="22"/>
  <c r="EB147" i="22"/>
  <c r="D147" i="22"/>
  <c r="IB147" i="22"/>
  <c r="CB41" i="22"/>
  <c r="FB41" i="22"/>
  <c r="E41" i="22"/>
  <c r="K41" i="22"/>
  <c r="D41" i="22"/>
  <c r="AB41" i="22"/>
  <c r="EB41" i="22"/>
  <c r="GB41" i="22"/>
  <c r="HB41" i="22"/>
  <c r="IB41" i="22"/>
  <c r="BB41" i="22"/>
  <c r="DB41" i="22"/>
  <c r="BB126" i="22"/>
  <c r="AB126" i="22"/>
  <c r="IB126" i="22"/>
  <c r="CB126" i="22"/>
  <c r="DB126" i="22"/>
  <c r="HB126" i="22"/>
  <c r="GB126" i="22"/>
  <c r="E126" i="22"/>
  <c r="K126" i="22"/>
  <c r="EB126" i="22"/>
  <c r="D126" i="22"/>
  <c r="FB126" i="22"/>
  <c r="DB167" i="22"/>
  <c r="BB167" i="22"/>
  <c r="K167" i="22"/>
  <c r="E167" i="22"/>
  <c r="HB167" i="22"/>
  <c r="AB167" i="22"/>
  <c r="IB167" i="22"/>
  <c r="FB167" i="22"/>
  <c r="EB167" i="22"/>
  <c r="D167" i="22"/>
  <c r="GB167" i="22"/>
  <c r="CB167" i="22"/>
  <c r="FB122" i="22"/>
  <c r="DB122" i="22"/>
  <c r="HB122" i="22"/>
  <c r="K122" i="22"/>
  <c r="D122" i="22"/>
  <c r="EB122" i="22"/>
  <c r="CB122" i="22"/>
  <c r="BB122" i="22"/>
  <c r="IB122" i="22"/>
  <c r="AB122" i="22"/>
  <c r="E122" i="22"/>
  <c r="GB122" i="22"/>
  <c r="GB52" i="22"/>
  <c r="D52" i="22"/>
  <c r="BB52" i="22"/>
  <c r="DB52" i="22"/>
  <c r="HB52" i="22"/>
  <c r="FB52" i="22"/>
  <c r="K52" i="22"/>
  <c r="E52" i="22"/>
  <c r="CB52" i="22"/>
  <c r="EB52" i="22"/>
  <c r="IB52" i="22"/>
  <c r="AB52" i="22"/>
  <c r="BB183" i="22"/>
  <c r="FB183" i="22"/>
  <c r="D183" i="22"/>
  <c r="EB183" i="22"/>
  <c r="HB183" i="22"/>
  <c r="DB183" i="22"/>
  <c r="AB183" i="22"/>
  <c r="E183" i="22"/>
  <c r="IB183" i="22"/>
  <c r="GB183" i="22"/>
  <c r="CB183" i="22"/>
  <c r="K183" i="22"/>
  <c r="HB161" i="22"/>
  <c r="DB161" i="22"/>
  <c r="GB161" i="22"/>
  <c r="D161" i="22"/>
  <c r="FB161" i="22"/>
  <c r="IB161" i="22"/>
  <c r="EB161" i="22"/>
  <c r="CB161" i="22"/>
  <c r="K161" i="22"/>
  <c r="BB161" i="22"/>
  <c r="E161" i="22"/>
  <c r="AB161" i="22"/>
  <c r="K74" i="22"/>
  <c r="BB74" i="22"/>
  <c r="AB74" i="22"/>
  <c r="DB74" i="22"/>
  <c r="FB74" i="22"/>
  <c r="CB74" i="22"/>
  <c r="EB74" i="22"/>
  <c r="E74" i="22"/>
  <c r="GB74" i="22"/>
  <c r="IB74" i="22"/>
  <c r="HB74" i="22"/>
  <c r="D74" i="22"/>
  <c r="CB194" i="22"/>
  <c r="BB194" i="22"/>
  <c r="FB194" i="22"/>
  <c r="EB194" i="22"/>
  <c r="D194" i="22"/>
  <c r="E194" i="22"/>
  <c r="DB194" i="22"/>
  <c r="IB194" i="22"/>
  <c r="AB194" i="22"/>
  <c r="K194" i="22"/>
  <c r="HB194" i="22"/>
  <c r="GB194" i="22"/>
  <c r="CB104" i="22"/>
  <c r="DB104" i="22"/>
  <c r="AB104" i="22"/>
  <c r="HB104" i="22"/>
  <c r="FB104" i="22"/>
  <c r="D104" i="22"/>
  <c r="BB104" i="22"/>
  <c r="IB104" i="22"/>
  <c r="E104" i="22"/>
  <c r="GB104" i="22"/>
  <c r="EB104" i="22"/>
  <c r="K104" i="22"/>
  <c r="D118" i="22"/>
  <c r="DB118" i="22"/>
  <c r="GB118" i="22"/>
  <c r="HB118" i="22"/>
  <c r="CB118" i="22"/>
  <c r="IB118" i="22"/>
  <c r="AB118" i="22"/>
  <c r="BB118" i="22"/>
  <c r="K118" i="22"/>
  <c r="FB118" i="22"/>
  <c r="EB118" i="22"/>
  <c r="E118" i="22"/>
  <c r="BB71" i="22"/>
  <c r="AB71" i="22"/>
  <c r="K71" i="22"/>
  <c r="GB71" i="22"/>
  <c r="CB71" i="22"/>
  <c r="E71" i="22"/>
  <c r="FB71" i="22"/>
  <c r="HB71" i="22"/>
  <c r="EB71" i="22"/>
  <c r="DB71" i="22"/>
  <c r="IB71" i="22"/>
  <c r="D71" i="22"/>
  <c r="D159" i="22"/>
  <c r="GB159" i="22"/>
  <c r="K159" i="22"/>
  <c r="BB159" i="22"/>
  <c r="IB159" i="22"/>
  <c r="FB159" i="22"/>
  <c r="DB159" i="22"/>
  <c r="E159" i="22"/>
  <c r="AB159" i="22"/>
  <c r="CB159" i="22"/>
  <c r="HB159" i="22"/>
  <c r="EB159" i="22"/>
  <c r="E64" i="22"/>
  <c r="BB64" i="22"/>
  <c r="FB64" i="22"/>
  <c r="GB64" i="22"/>
  <c r="D64" i="22"/>
  <c r="AB64" i="22"/>
  <c r="EB64" i="22"/>
  <c r="DB64" i="22"/>
  <c r="HB64" i="22"/>
  <c r="K64" i="22"/>
  <c r="CB64" i="22"/>
  <c r="IB64" i="22"/>
  <c r="K29" i="22"/>
  <c r="GB29" i="22"/>
  <c r="BB29" i="22"/>
  <c r="DB29" i="22"/>
  <c r="IB29" i="22"/>
  <c r="E29" i="22"/>
  <c r="EB29" i="22"/>
  <c r="D29" i="22"/>
  <c r="FB29" i="22"/>
  <c r="CB29" i="22"/>
  <c r="HB29" i="22"/>
  <c r="AB29" i="22"/>
  <c r="HB162" i="22"/>
  <c r="FB162" i="22"/>
  <c r="K162" i="22"/>
  <c r="IB162" i="22"/>
  <c r="AB162" i="22"/>
  <c r="BB162" i="22"/>
  <c r="GB162" i="22"/>
  <c r="CB162" i="22"/>
  <c r="EB162" i="22"/>
  <c r="E162" i="22"/>
  <c r="DB162" i="22"/>
  <c r="D162" i="22"/>
  <c r="HB160" i="22"/>
  <c r="AB160" i="22"/>
  <c r="FB160" i="22"/>
  <c r="EB160" i="22"/>
  <c r="CB160" i="22"/>
  <c r="GB160" i="22"/>
  <c r="BB160" i="22"/>
  <c r="D160" i="22"/>
  <c r="DB160" i="22"/>
  <c r="IB160" i="22"/>
  <c r="K160" i="22"/>
  <c r="E160" i="22"/>
  <c r="BB32" i="22"/>
  <c r="HB32" i="22"/>
  <c r="D32" i="22"/>
  <c r="FB32" i="22"/>
  <c r="EB32" i="22"/>
  <c r="GB32" i="22"/>
  <c r="DB32" i="22"/>
  <c r="CB32" i="22"/>
  <c r="K32" i="22"/>
  <c r="IB32" i="22"/>
  <c r="AB32" i="22"/>
  <c r="E32" i="22"/>
  <c r="D34" i="22"/>
  <c r="EB34" i="22"/>
  <c r="DB34" i="22"/>
  <c r="E34" i="22"/>
  <c r="GB34" i="22"/>
  <c r="HB34" i="22"/>
  <c r="AB34" i="22"/>
  <c r="FB34" i="22"/>
  <c r="BB34" i="22"/>
  <c r="IB34" i="22"/>
  <c r="K34" i="22"/>
  <c r="CB34" i="22"/>
  <c r="HB123" i="22"/>
  <c r="FB123" i="22"/>
  <c r="DB123" i="22"/>
  <c r="BB123" i="22"/>
  <c r="K123" i="22"/>
  <c r="E123" i="22"/>
  <c r="GB123" i="22"/>
  <c r="CB123" i="22"/>
  <c r="AB123" i="22"/>
  <c r="D123" i="22"/>
  <c r="EB123" i="22"/>
  <c r="IB123" i="22"/>
  <c r="DB48" i="22"/>
  <c r="E48" i="22"/>
  <c r="GB48" i="22"/>
  <c r="BB48" i="22"/>
  <c r="D48" i="22"/>
  <c r="K48" i="22"/>
  <c r="FB48" i="22"/>
  <c r="HB48" i="22"/>
  <c r="CB48" i="22"/>
  <c r="IB48" i="22"/>
  <c r="AB48" i="22"/>
  <c r="EB48" i="22"/>
  <c r="FB186" i="22"/>
  <c r="E186" i="22"/>
  <c r="DB186" i="22"/>
  <c r="D186" i="22"/>
  <c r="K186" i="22"/>
  <c r="IB186" i="22"/>
  <c r="GB186" i="22"/>
  <c r="BB186" i="22"/>
  <c r="CB186" i="22"/>
  <c r="EB186" i="22"/>
  <c r="AB186" i="22"/>
  <c r="HB186" i="22"/>
  <c r="D69" i="22"/>
  <c r="CB69" i="22"/>
  <c r="GB69" i="22"/>
  <c r="FB69" i="22"/>
  <c r="BB69" i="22"/>
  <c r="K69" i="22"/>
  <c r="DB69" i="22"/>
  <c r="AB69" i="22"/>
  <c r="E69" i="22"/>
  <c r="EB69" i="22"/>
  <c r="HB69" i="22"/>
  <c r="IB69" i="22"/>
  <c r="EB57" i="22"/>
  <c r="AB57" i="22"/>
  <c r="IB57" i="22"/>
  <c r="DB57" i="22"/>
  <c r="K57" i="22"/>
  <c r="D57" i="22"/>
  <c r="HB57" i="22"/>
  <c r="FB57" i="22"/>
  <c r="E57" i="22"/>
  <c r="CB57" i="22"/>
  <c r="GB57" i="22"/>
  <c r="BB57" i="22"/>
  <c r="FB61" i="22"/>
  <c r="D61" i="22"/>
  <c r="K61" i="22"/>
  <c r="CB61" i="22"/>
  <c r="HB61" i="22"/>
  <c r="DB61" i="22"/>
  <c r="E61" i="22"/>
  <c r="GB61" i="22"/>
  <c r="EB61" i="22"/>
  <c r="IB61" i="22"/>
  <c r="BB61" i="22"/>
  <c r="AB61" i="22"/>
  <c r="AB37" i="22"/>
  <c r="BB37" i="22"/>
  <c r="D37" i="22"/>
  <c r="EB37" i="22"/>
  <c r="FB37" i="22"/>
  <c r="GB37" i="22"/>
  <c r="E37" i="22"/>
  <c r="IB37" i="22"/>
  <c r="HB37" i="22"/>
  <c r="CB37" i="22"/>
  <c r="DB37" i="22"/>
  <c r="K37" i="22"/>
  <c r="EB135" i="22"/>
  <c r="CB135" i="22"/>
  <c r="D135" i="22"/>
  <c r="GB135" i="22"/>
  <c r="E135" i="22"/>
  <c r="IB135" i="22"/>
  <c r="DB135" i="22"/>
  <c r="FB135" i="22"/>
  <c r="AB135" i="22"/>
  <c r="HB135" i="22"/>
  <c r="BB135" i="22"/>
  <c r="K135" i="22"/>
  <c r="FB78" i="22"/>
  <c r="K78" i="22"/>
  <c r="EB78" i="22"/>
  <c r="E78" i="22"/>
  <c r="BB78" i="22"/>
  <c r="DB78" i="22"/>
  <c r="GB78" i="22"/>
  <c r="HB78" i="22"/>
  <c r="CB78" i="22"/>
  <c r="AB78" i="22"/>
  <c r="D78" i="22"/>
  <c r="IB78" i="22"/>
  <c r="D132" i="22"/>
  <c r="IB132" i="22"/>
  <c r="GB132" i="22"/>
  <c r="FB132" i="22"/>
  <c r="E132" i="22"/>
  <c r="DB132" i="22"/>
  <c r="BB132" i="22"/>
  <c r="AB132" i="22"/>
  <c r="HB132" i="22"/>
  <c r="CB132" i="22"/>
  <c r="K132" i="22"/>
  <c r="EB132" i="22"/>
  <c r="CB145" i="22"/>
  <c r="GB145" i="22"/>
  <c r="FB145" i="22"/>
  <c r="AB145" i="22"/>
  <c r="IB145" i="22"/>
  <c r="DB145" i="22"/>
  <c r="K145" i="22"/>
  <c r="BB145" i="22"/>
  <c r="HB145" i="22"/>
  <c r="D145" i="22"/>
  <c r="E145" i="22"/>
  <c r="EB145" i="22"/>
  <c r="CB121" i="22"/>
  <c r="AB121" i="22"/>
  <c r="HB121" i="22"/>
  <c r="EB121" i="22"/>
  <c r="BB121" i="22"/>
  <c r="K121" i="22"/>
  <c r="IB121" i="22"/>
  <c r="E121" i="22"/>
  <c r="FB121" i="22"/>
  <c r="GB121" i="22"/>
  <c r="DB121" i="22"/>
  <c r="D121" i="22"/>
  <c r="H25" i="22"/>
  <c r="EA25" i="22"/>
  <c r="EC25" i="22" s="1"/>
  <c r="FA25" i="22"/>
  <c r="FC25" i="22" s="1"/>
  <c r="BA25" i="22"/>
  <c r="BC25" i="22" s="1"/>
  <c r="DA25" i="22"/>
  <c r="DC25" i="22" s="1"/>
  <c r="AA25" i="22"/>
  <c r="EB50" i="22"/>
  <c r="CB50" i="22"/>
  <c r="E50" i="22"/>
  <c r="GB50" i="22"/>
  <c r="DB50" i="22"/>
  <c r="D50" i="22"/>
  <c r="AB50" i="22"/>
  <c r="BB50" i="22"/>
  <c r="FB50" i="22"/>
  <c r="HB50" i="22"/>
  <c r="IB50" i="22"/>
  <c r="K50" i="22"/>
  <c r="EB190" i="22"/>
  <c r="AB190" i="22"/>
  <c r="E190" i="22"/>
  <c r="D190" i="22"/>
  <c r="DB190" i="22"/>
  <c r="FB190" i="22"/>
  <c r="IB190" i="22"/>
  <c r="HB190" i="22"/>
  <c r="GB190" i="22"/>
  <c r="CB190" i="22"/>
  <c r="K190" i="22"/>
  <c r="BB190" i="22"/>
  <c r="GB158" i="22"/>
  <c r="HB158" i="22"/>
  <c r="D158" i="22"/>
  <c r="EB158" i="22"/>
  <c r="CB158" i="22"/>
  <c r="AB158" i="22"/>
  <c r="BB158" i="22"/>
  <c r="FB158" i="22"/>
  <c r="DB158" i="22"/>
  <c r="IB158" i="22"/>
  <c r="K158" i="22"/>
  <c r="E158" i="22"/>
  <c r="E36" i="22"/>
  <c r="BB36" i="22"/>
  <c r="EB36" i="22"/>
  <c r="D36" i="22"/>
  <c r="FB36" i="22"/>
  <c r="AB36" i="22"/>
  <c r="IB36" i="22"/>
  <c r="DB36" i="22"/>
  <c r="HB36" i="22"/>
  <c r="GB36" i="22"/>
  <c r="CB36" i="22"/>
  <c r="K36" i="22"/>
  <c r="EB201" i="22"/>
  <c r="FB201" i="22"/>
  <c r="D201" i="22"/>
  <c r="E201" i="22"/>
  <c r="K201" i="22"/>
  <c r="DB201" i="22"/>
  <c r="CB201" i="22"/>
  <c r="BB201" i="22"/>
  <c r="IB201" i="22"/>
  <c r="AB201" i="22"/>
  <c r="GB201" i="22"/>
  <c r="HB201" i="22"/>
  <c r="EB146" i="22"/>
  <c r="D146" i="22"/>
  <c r="AB146" i="22"/>
  <c r="FB146" i="22"/>
  <c r="CB146" i="22"/>
  <c r="E146" i="22"/>
  <c r="BB146" i="22"/>
  <c r="HB146" i="22"/>
  <c r="K146" i="22"/>
  <c r="IB146" i="22"/>
  <c r="GB146" i="22"/>
  <c r="DB146" i="22"/>
  <c r="AB55" i="22"/>
  <c r="D55" i="22"/>
  <c r="HB55" i="22"/>
  <c r="CB55" i="22"/>
  <c r="GB55" i="22"/>
  <c r="BB55" i="22"/>
  <c r="IB55" i="22"/>
  <c r="EB55" i="22"/>
  <c r="DB55" i="22"/>
  <c r="K55" i="22"/>
  <c r="E55" i="22"/>
  <c r="FB55" i="22"/>
  <c r="HB44" i="22"/>
  <c r="FB44" i="22"/>
  <c r="E44" i="22"/>
  <c r="K44" i="22"/>
  <c r="D44" i="22"/>
  <c r="GB44" i="22"/>
  <c r="IB44" i="22"/>
  <c r="BB44" i="22"/>
  <c r="AB44" i="22"/>
  <c r="EB44" i="22"/>
  <c r="DB44" i="22"/>
  <c r="CB44" i="22"/>
  <c r="IB79" i="22"/>
  <c r="FB79" i="22"/>
  <c r="HB79" i="22"/>
  <c r="CB79" i="22"/>
  <c r="K79" i="22"/>
  <c r="DB79" i="22"/>
  <c r="AB79" i="22"/>
  <c r="GB79" i="22"/>
  <c r="BB79" i="22"/>
  <c r="D79" i="22"/>
  <c r="EB79" i="22"/>
  <c r="E79" i="22"/>
  <c r="GB84" i="22"/>
  <c r="IB84" i="22"/>
  <c r="CB84" i="22"/>
  <c r="AB84" i="22"/>
  <c r="BB84" i="22"/>
  <c r="DB84" i="22"/>
  <c r="FB84" i="22"/>
  <c r="K84" i="22"/>
  <c r="EB84" i="22"/>
  <c r="E84" i="22"/>
  <c r="D84" i="22"/>
  <c r="HB84" i="22"/>
  <c r="FB105" i="22"/>
  <c r="IB105" i="22"/>
  <c r="CB105" i="22"/>
  <c r="E105" i="22"/>
  <c r="BB105" i="22"/>
  <c r="HB105" i="22"/>
  <c r="K105" i="22"/>
  <c r="D105" i="22"/>
  <c r="EB105" i="22"/>
  <c r="GB105" i="22"/>
  <c r="DB105" i="22"/>
  <c r="AB105" i="22"/>
  <c r="D117" i="22"/>
  <c r="AB117" i="22"/>
  <c r="DB117" i="22"/>
  <c r="HB117" i="22"/>
  <c r="EB117" i="22"/>
  <c r="BB117" i="22"/>
  <c r="GB117" i="22"/>
  <c r="IB117" i="22"/>
  <c r="E117" i="22"/>
  <c r="FB117" i="22"/>
  <c r="CB117" i="22"/>
  <c r="K117" i="22"/>
  <c r="AB51" i="22"/>
  <c r="BB51" i="22"/>
  <c r="GB51" i="22"/>
  <c r="EB51" i="22"/>
  <c r="IB51" i="22"/>
  <c r="FB51" i="22"/>
  <c r="K51" i="22"/>
  <c r="HB51" i="22"/>
  <c r="D51" i="22"/>
  <c r="CB51" i="22"/>
  <c r="E51" i="22"/>
  <c r="DB51" i="22"/>
  <c r="DB95" i="22"/>
  <c r="GB95" i="22"/>
  <c r="BB95" i="22"/>
  <c r="HB95" i="22"/>
  <c r="E95" i="22"/>
  <c r="K95" i="22"/>
  <c r="AB95" i="22"/>
  <c r="CB95" i="22"/>
  <c r="FB95" i="22"/>
  <c r="D95" i="22"/>
  <c r="IB95" i="22"/>
  <c r="EB95" i="22"/>
  <c r="AB38" i="22"/>
  <c r="IB38" i="22"/>
  <c r="GB38" i="22"/>
  <c r="FB38" i="22"/>
  <c r="CB38" i="22"/>
  <c r="K38" i="22"/>
  <c r="DB38" i="22"/>
  <c r="E38" i="22"/>
  <c r="D38" i="22"/>
  <c r="EB38" i="22"/>
  <c r="HB38" i="22"/>
  <c r="BB38" i="22"/>
  <c r="K70" i="22"/>
  <c r="FB70" i="22"/>
  <c r="GB70" i="22"/>
  <c r="DB70" i="22"/>
  <c r="EB70" i="22"/>
  <c r="AB70" i="22"/>
  <c r="E70" i="22"/>
  <c r="BB70" i="22"/>
  <c r="IB70" i="22"/>
  <c r="D70" i="22"/>
  <c r="CB70" i="22"/>
  <c r="HB70" i="22"/>
  <c r="AB153" i="22"/>
  <c r="K153" i="22"/>
  <c r="FB153" i="22"/>
  <c r="GB153" i="22"/>
  <c r="E153" i="22"/>
  <c r="D153" i="22"/>
  <c r="CB153" i="22"/>
  <c r="BB153" i="22"/>
  <c r="HB153" i="22"/>
  <c r="DB153" i="22"/>
  <c r="IB153" i="22"/>
  <c r="EB153" i="22"/>
  <c r="CB100" i="22"/>
  <c r="EB100" i="22"/>
  <c r="HB100" i="22"/>
  <c r="D100" i="22"/>
  <c r="IB100" i="22"/>
  <c r="K100" i="22"/>
  <c r="FB100" i="22"/>
  <c r="AB100" i="22"/>
  <c r="BB100" i="22"/>
  <c r="DB100" i="22"/>
  <c r="E100" i="22"/>
  <c r="GB100" i="22"/>
  <c r="K111" i="22"/>
  <c r="DB111" i="22"/>
  <c r="HB111" i="22"/>
  <c r="BB111" i="22"/>
  <c r="IB111" i="22"/>
  <c r="FB111" i="22"/>
  <c r="D111" i="22"/>
  <c r="EB111" i="22"/>
  <c r="AB111" i="22"/>
  <c r="CB111" i="22"/>
  <c r="E111" i="22"/>
  <c r="GB111" i="22"/>
  <c r="E94" i="22"/>
  <c r="HB94" i="22"/>
  <c r="CB94" i="22"/>
  <c r="IB94" i="22"/>
  <c r="DB94" i="22"/>
  <c r="FB94" i="22"/>
  <c r="EB94" i="22"/>
  <c r="D94" i="22"/>
  <c r="K94" i="22"/>
  <c r="GB94" i="22"/>
  <c r="AB94" i="22"/>
  <c r="BB94" i="22"/>
  <c r="BB169" i="22"/>
  <c r="HB169" i="22"/>
  <c r="DB169" i="22"/>
  <c r="EB169" i="22"/>
  <c r="E169" i="22"/>
  <c r="FB169" i="22"/>
  <c r="CB169" i="22"/>
  <c r="IB169" i="22"/>
  <c r="GB169" i="22"/>
  <c r="AB169" i="22"/>
  <c r="K169" i="22"/>
  <c r="D169" i="22"/>
  <c r="GB39" i="22"/>
  <c r="EB39" i="22"/>
  <c r="DB39" i="22"/>
  <c r="FB39" i="22"/>
  <c r="D39" i="22"/>
  <c r="AB39" i="22"/>
  <c r="K39" i="22"/>
  <c r="BB39" i="22"/>
  <c r="IB39" i="22"/>
  <c r="CB39" i="22"/>
  <c r="E39" i="22"/>
  <c r="HB39" i="22"/>
  <c r="IB168" i="22"/>
  <c r="EB168" i="22"/>
  <c r="FB168" i="22"/>
  <c r="DB168" i="22"/>
  <c r="GB168" i="22"/>
  <c r="E168" i="22"/>
  <c r="HB168" i="22"/>
  <c r="D168" i="22"/>
  <c r="AB168" i="22"/>
  <c r="BB168" i="22"/>
  <c r="CB168" i="22"/>
  <c r="K168" i="22"/>
  <c r="HB49" i="22"/>
  <c r="K49" i="22"/>
  <c r="BB49" i="22"/>
  <c r="E49" i="22"/>
  <c r="CB49" i="22"/>
  <c r="FB49" i="22"/>
  <c r="EB49" i="22"/>
  <c r="DB49" i="22"/>
  <c r="D49" i="22"/>
  <c r="AB49" i="22"/>
  <c r="GB49" i="22"/>
  <c r="IB49" i="22"/>
  <c r="CB149" i="22"/>
  <c r="E149" i="22"/>
  <c r="AB149" i="22"/>
  <c r="DB149" i="22"/>
  <c r="IB149" i="22"/>
  <c r="HB149" i="22"/>
  <c r="EB149" i="22"/>
  <c r="K149" i="22"/>
  <c r="BB149" i="22"/>
  <c r="D149" i="22"/>
  <c r="GB149" i="22"/>
  <c r="FB149" i="22"/>
  <c r="DB185" i="22"/>
  <c r="EB185" i="22"/>
  <c r="GB185" i="22"/>
  <c r="CB185" i="22"/>
  <c r="HB185" i="22"/>
  <c r="BB185" i="22"/>
  <c r="E185" i="22"/>
  <c r="IB185" i="22"/>
  <c r="D185" i="22"/>
  <c r="AB185" i="22"/>
  <c r="FB185" i="22"/>
  <c r="K185" i="22"/>
  <c r="FB116" i="22"/>
  <c r="D116" i="22"/>
  <c r="E116" i="22"/>
  <c r="GB116" i="22"/>
  <c r="DB116" i="22"/>
  <c r="EB116" i="22"/>
  <c r="CB116" i="22"/>
  <c r="IB116" i="22"/>
  <c r="K116" i="22"/>
  <c r="BB116" i="22"/>
  <c r="HB116" i="22"/>
  <c r="AB116" i="22"/>
  <c r="D177" i="22"/>
  <c r="FB177" i="22"/>
  <c r="GB177" i="22"/>
  <c r="E177" i="22"/>
  <c r="IB177" i="22"/>
  <c r="HB177" i="22"/>
  <c r="EB177" i="22"/>
  <c r="AB177" i="22"/>
  <c r="CB177" i="22"/>
  <c r="BB177" i="22"/>
  <c r="K177" i="22"/>
  <c r="DB177" i="22"/>
  <c r="FB163" i="22"/>
  <c r="BB163" i="22"/>
  <c r="E163" i="22"/>
  <c r="AB163" i="22"/>
  <c r="CB163" i="22"/>
  <c r="EB163" i="22"/>
  <c r="DB163" i="22"/>
  <c r="K163" i="22"/>
  <c r="HB163" i="22"/>
  <c r="IB163" i="22"/>
  <c r="GB163" i="22"/>
  <c r="D163" i="22"/>
  <c r="GB106" i="22"/>
  <c r="BB106" i="22"/>
  <c r="E106" i="22"/>
  <c r="FB106" i="22"/>
  <c r="AB106" i="22"/>
  <c r="HB106" i="22"/>
  <c r="IB106" i="22"/>
  <c r="DB106" i="22"/>
  <c r="K106" i="22"/>
  <c r="CB106" i="22"/>
  <c r="EB106" i="22"/>
  <c r="D106" i="22"/>
  <c r="CB66" i="22"/>
  <c r="HB66" i="22"/>
  <c r="E66" i="22"/>
  <c r="AB66" i="22"/>
  <c r="EB66" i="22"/>
  <c r="IB66" i="22"/>
  <c r="BB66" i="22"/>
  <c r="GB66" i="22"/>
  <c r="K66" i="22"/>
  <c r="FB66" i="22"/>
  <c r="DB66" i="22"/>
  <c r="D66" i="22"/>
  <c r="HB27" i="22"/>
  <c r="AB27" i="22"/>
  <c r="D27" i="22"/>
  <c r="DB27" i="22"/>
  <c r="K27" i="22"/>
  <c r="CB27" i="22"/>
  <c r="GB27" i="22"/>
  <c r="FB27" i="22"/>
  <c r="E27" i="22"/>
  <c r="IB27" i="22"/>
  <c r="EB27" i="22"/>
  <c r="BB27" i="22"/>
  <c r="K155" i="22"/>
  <c r="EB155" i="22"/>
  <c r="HB155" i="22"/>
  <c r="BB155" i="22"/>
  <c r="CB155" i="22"/>
  <c r="FB155" i="22"/>
  <c r="E155" i="22"/>
  <c r="GB155" i="22"/>
  <c r="DB155" i="22"/>
  <c r="D155" i="22"/>
  <c r="AB155" i="22"/>
  <c r="IB155" i="22"/>
  <c r="DB157" i="22"/>
  <c r="BB157" i="22"/>
  <c r="AB157" i="22"/>
  <c r="HB157" i="22"/>
  <c r="E157" i="22"/>
  <c r="D157" i="22"/>
  <c r="FB157" i="22"/>
  <c r="IB157" i="22"/>
  <c r="GB157" i="22"/>
  <c r="CB157" i="22"/>
  <c r="K157" i="22"/>
  <c r="EB157" i="22"/>
  <c r="GB144" i="22"/>
  <c r="DB144" i="22"/>
  <c r="CB144" i="22"/>
  <c r="D144" i="22"/>
  <c r="FB144" i="22"/>
  <c r="IB144" i="22"/>
  <c r="K144" i="22"/>
  <c r="BB144" i="22"/>
  <c r="E144" i="22"/>
  <c r="AB144" i="22"/>
  <c r="EB144" i="22"/>
  <c r="HB144" i="22"/>
  <c r="DB136" i="22"/>
  <c r="FB136" i="22"/>
  <c r="HB136" i="22"/>
  <c r="IB136" i="22"/>
  <c r="K136" i="22"/>
  <c r="BB136" i="22"/>
  <c r="D136" i="22"/>
  <c r="CB136" i="22"/>
  <c r="AB136" i="22"/>
  <c r="E136" i="22"/>
  <c r="GB136" i="22"/>
  <c r="EB136" i="22"/>
  <c r="IB54" i="22"/>
  <c r="K54" i="22"/>
  <c r="BB54" i="22"/>
  <c r="GB54" i="22"/>
  <c r="AB54" i="22"/>
  <c r="DB54" i="22"/>
  <c r="EB54" i="22"/>
  <c r="FB54" i="22"/>
  <c r="D54" i="22"/>
  <c r="HB54" i="22"/>
  <c r="E54" i="22"/>
  <c r="CB54" i="22"/>
  <c r="FB43" i="22"/>
  <c r="EB43" i="22"/>
  <c r="D43" i="22"/>
  <c r="K43" i="22"/>
  <c r="E43" i="22"/>
  <c r="AB43" i="22"/>
  <c r="CB43" i="22"/>
  <c r="HB43" i="22"/>
  <c r="GB43" i="22"/>
  <c r="BB43" i="22"/>
  <c r="DB43" i="22"/>
  <c r="IB43" i="22"/>
  <c r="GB128" i="22"/>
  <c r="DB128" i="22"/>
  <c r="EB128" i="22"/>
  <c r="IB128" i="22"/>
  <c r="BB128" i="22"/>
  <c r="FB128" i="22"/>
  <c r="K128" i="22"/>
  <c r="E128" i="22"/>
  <c r="AB128" i="22"/>
  <c r="D128" i="22"/>
  <c r="CB128" i="22"/>
  <c r="HB128" i="22"/>
  <c r="E46" i="22"/>
  <c r="AB46" i="22"/>
  <c r="D46" i="22"/>
  <c r="GB46" i="22"/>
  <c r="DB46" i="22"/>
  <c r="FB46" i="22"/>
  <c r="EB46" i="22"/>
  <c r="K46" i="22"/>
  <c r="CB46" i="22"/>
  <c r="HB46" i="22"/>
  <c r="IB46" i="22"/>
  <c r="BB46" i="22"/>
  <c r="GB31" i="22"/>
  <c r="BB31" i="22"/>
  <c r="CB31" i="22"/>
  <c r="D31" i="22"/>
  <c r="EB31" i="22"/>
  <c r="AB31" i="22"/>
  <c r="E31" i="22"/>
  <c r="K31" i="22"/>
  <c r="HB31" i="22"/>
  <c r="FB31" i="22"/>
  <c r="IB31" i="22"/>
  <c r="DB31" i="22"/>
  <c r="CB113" i="22"/>
  <c r="FB113" i="22"/>
  <c r="DB113" i="22"/>
  <c r="D113" i="22"/>
  <c r="BB113" i="22"/>
  <c r="HB113" i="22"/>
  <c r="EB113" i="22"/>
  <c r="E113" i="22"/>
  <c r="IB113" i="22"/>
  <c r="AB113" i="22"/>
  <c r="GB113" i="22"/>
  <c r="K113" i="22"/>
  <c r="D47" i="22"/>
  <c r="FB47" i="22"/>
  <c r="CB47" i="22"/>
  <c r="EB47" i="22"/>
  <c r="E47" i="22"/>
  <c r="BB47" i="22"/>
  <c r="DB47" i="22"/>
  <c r="HB47" i="22"/>
  <c r="GB47" i="22"/>
  <c r="K47" i="22"/>
  <c r="IB47" i="22"/>
  <c r="AB47" i="22"/>
  <c r="BB97" i="22"/>
  <c r="FB97" i="22"/>
  <c r="AB97" i="22"/>
  <c r="EB97" i="22"/>
  <c r="E97" i="22"/>
  <c r="CB97" i="22"/>
  <c r="HB97" i="22"/>
  <c r="IB97" i="22"/>
  <c r="DB97" i="22"/>
  <c r="GB97" i="22"/>
  <c r="D97" i="22"/>
  <c r="K97" i="22"/>
  <c r="H26" i="22"/>
  <c r="G26" i="22"/>
  <c r="EA26" i="22"/>
  <c r="EC26" i="22" s="1"/>
  <c r="FA26" i="22"/>
  <c r="FC26" i="22" s="1"/>
  <c r="BA26" i="22"/>
  <c r="BC26" i="22" s="1"/>
  <c r="FB125" i="22"/>
  <c r="AB125" i="22"/>
  <c r="HB125" i="22"/>
  <c r="BB125" i="22"/>
  <c r="EB125" i="22"/>
  <c r="CB125" i="22"/>
  <c r="K125" i="22"/>
  <c r="D125" i="22"/>
  <c r="DB125" i="22"/>
  <c r="GB125" i="22"/>
  <c r="IB125" i="22"/>
  <c r="E125" i="22"/>
  <c r="AB182" i="22"/>
  <c r="GB182" i="22"/>
  <c r="K182" i="22"/>
  <c r="D182" i="22"/>
  <c r="BB182" i="22"/>
  <c r="FB182" i="22"/>
  <c r="HB182" i="22"/>
  <c r="EB182" i="22"/>
  <c r="E182" i="22"/>
  <c r="DB182" i="22"/>
  <c r="IB182" i="22"/>
  <c r="CB182" i="22"/>
  <c r="EB179" i="22"/>
  <c r="HB179" i="22"/>
  <c r="D179" i="22"/>
  <c r="AB179" i="22"/>
  <c r="GB179" i="22"/>
  <c r="CB179" i="22"/>
  <c r="IB179" i="22"/>
  <c r="BB179" i="22"/>
  <c r="DB179" i="22"/>
  <c r="K179" i="22"/>
  <c r="E179" i="22"/>
  <c r="FB179" i="22"/>
  <c r="IB180" i="22"/>
  <c r="AB180" i="22"/>
  <c r="FB180" i="22"/>
  <c r="GB180" i="22"/>
  <c r="CB180" i="22"/>
  <c r="E180" i="22"/>
  <c r="EB180" i="22"/>
  <c r="D180" i="22"/>
  <c r="BB180" i="22"/>
  <c r="DB180" i="22"/>
  <c r="HB180" i="22"/>
  <c r="K180" i="22"/>
  <c r="D90" i="22"/>
  <c r="AB90" i="22"/>
  <c r="E90" i="22"/>
  <c r="EB90" i="22"/>
  <c r="IB90" i="22"/>
  <c r="K90" i="22"/>
  <c r="DB90" i="22"/>
  <c r="BB90" i="22"/>
  <c r="FB90" i="22"/>
  <c r="CB90" i="22"/>
  <c r="GB90" i="22"/>
  <c r="HB90" i="22"/>
  <c r="GB170" i="22"/>
  <c r="D170" i="22"/>
  <c r="EB170" i="22"/>
  <c r="HB170" i="22"/>
  <c r="CB170" i="22"/>
  <c r="DB170" i="22"/>
  <c r="BB170" i="22"/>
  <c r="E170" i="22"/>
  <c r="K170" i="22"/>
  <c r="FB170" i="22"/>
  <c r="AB170" i="22"/>
  <c r="IB170" i="22"/>
  <c r="AB187" i="22"/>
  <c r="D187" i="22"/>
  <c r="DB187" i="22"/>
  <c r="GB187" i="22"/>
  <c r="K187" i="22"/>
  <c r="BB187" i="22"/>
  <c r="E187" i="22"/>
  <c r="FB187" i="22"/>
  <c r="EB187" i="22"/>
  <c r="IB187" i="22"/>
  <c r="HB187" i="22"/>
  <c r="CB187" i="22"/>
  <c r="BB176" i="22"/>
  <c r="AB176" i="22"/>
  <c r="K176" i="22"/>
  <c r="GB176" i="22"/>
  <c r="IB176" i="22"/>
  <c r="FB176" i="22"/>
  <c r="DB176" i="22"/>
  <c r="CB176" i="22"/>
  <c r="D176" i="22"/>
  <c r="E176" i="22"/>
  <c r="EB176" i="22"/>
  <c r="HB176" i="22"/>
  <c r="CB134" i="22"/>
  <c r="HB134" i="22"/>
  <c r="GB134" i="22"/>
  <c r="FB134" i="22"/>
  <c r="BB134" i="22"/>
  <c r="EB134" i="22"/>
  <c r="IB134" i="22"/>
  <c r="DB134" i="22"/>
  <c r="AB134" i="22"/>
  <c r="D134" i="22"/>
  <c r="E134" i="22"/>
  <c r="K134" i="22"/>
  <c r="CB103" i="22"/>
  <c r="FB103" i="22"/>
  <c r="D103" i="22"/>
  <c r="AB103" i="22"/>
  <c r="BB103" i="22"/>
  <c r="EB103" i="22"/>
  <c r="IB103" i="22"/>
  <c r="DB103" i="22"/>
  <c r="K103" i="22"/>
  <c r="GB103" i="22"/>
  <c r="HB103" i="22"/>
  <c r="E103" i="22"/>
  <c r="K140" i="22"/>
  <c r="D140" i="22"/>
  <c r="IB140" i="22"/>
  <c r="GB140" i="22"/>
  <c r="AB140" i="22"/>
  <c r="E140" i="22"/>
  <c r="DB140" i="22"/>
  <c r="EB140" i="22"/>
  <c r="HB140" i="22"/>
  <c r="CB140" i="22"/>
  <c r="FB140" i="22"/>
  <c r="BB140" i="22"/>
  <c r="D42" i="22"/>
  <c r="BB42" i="22"/>
  <c r="CB42" i="22"/>
  <c r="AB42" i="22"/>
  <c r="DB42" i="22"/>
  <c r="HB42" i="22"/>
  <c r="K42" i="22"/>
  <c r="GB42" i="22"/>
  <c r="IB42" i="22"/>
  <c r="FB42" i="22"/>
  <c r="EB42" i="22"/>
  <c r="E42" i="22"/>
  <c r="IB107" i="22"/>
  <c r="K107" i="22"/>
  <c r="GB107" i="22"/>
  <c r="DB107" i="22"/>
  <c r="EB107" i="22"/>
  <c r="E107" i="22"/>
  <c r="BB107" i="22"/>
  <c r="HB107" i="22"/>
  <c r="AB107" i="22"/>
  <c r="D107" i="22"/>
  <c r="FB107" i="22"/>
  <c r="CB107" i="22"/>
  <c r="FB81" i="22"/>
  <c r="CB81" i="22"/>
  <c r="BB81" i="22"/>
  <c r="AB81" i="22"/>
  <c r="D81" i="22"/>
  <c r="E81" i="22"/>
  <c r="HB81" i="22"/>
  <c r="GB81" i="22"/>
  <c r="DB81" i="22"/>
  <c r="IB81" i="22"/>
  <c r="EB81" i="22"/>
  <c r="K81" i="22"/>
  <c r="AB172" i="22"/>
  <c r="HB172" i="22"/>
  <c r="D172" i="22"/>
  <c r="E172" i="22"/>
  <c r="FB172" i="22"/>
  <c r="CB172" i="22"/>
  <c r="EB172" i="22"/>
  <c r="K172" i="22"/>
  <c r="DB172" i="22"/>
  <c r="GB172" i="22"/>
  <c r="BB172" i="22"/>
  <c r="IB172" i="22"/>
  <c r="D112" i="22"/>
  <c r="K112" i="22"/>
  <c r="GB112" i="22"/>
  <c r="HB112" i="22"/>
  <c r="EB112" i="22"/>
  <c r="FB112" i="22"/>
  <c r="E112" i="22"/>
  <c r="IB112" i="22"/>
  <c r="CB112" i="22"/>
  <c r="BB112" i="22"/>
  <c r="AB112" i="22"/>
  <c r="DB112" i="22"/>
  <c r="D87" i="22"/>
  <c r="FB87" i="22"/>
  <c r="EB87" i="22"/>
  <c r="DB87" i="22"/>
  <c r="K87" i="22"/>
  <c r="E87" i="22"/>
  <c r="IB87" i="22"/>
  <c r="CB87" i="22"/>
  <c r="BB87" i="22"/>
  <c r="GB87" i="22"/>
  <c r="AB87" i="22"/>
  <c r="HB87" i="22"/>
  <c r="D129" i="22"/>
  <c r="E129" i="22"/>
  <c r="GB129" i="22"/>
  <c r="HB129" i="22"/>
  <c r="CB129" i="22"/>
  <c r="FB129" i="22"/>
  <c r="DB129" i="22"/>
  <c r="IB129" i="22"/>
  <c r="BB129" i="22"/>
  <c r="AB129" i="22"/>
  <c r="EB129" i="22"/>
  <c r="K129" i="22"/>
  <c r="AB98" i="22"/>
  <c r="GB98" i="22"/>
  <c r="EB98" i="22"/>
  <c r="CB98" i="22"/>
  <c r="K98" i="22"/>
  <c r="BB98" i="22"/>
  <c r="HB98" i="22"/>
  <c r="DB98" i="22"/>
  <c r="D98" i="22"/>
  <c r="IB98" i="22"/>
  <c r="FB98" i="22"/>
  <c r="E98" i="22"/>
  <c r="K139" i="22"/>
  <c r="D139" i="22"/>
  <c r="HB139" i="22"/>
  <c r="AB139" i="22"/>
  <c r="FB139" i="22"/>
  <c r="DB139" i="22"/>
  <c r="IB139" i="22"/>
  <c r="GB139" i="22"/>
  <c r="CB139" i="22"/>
  <c r="BB139" i="22"/>
  <c r="E139" i="22"/>
  <c r="EB139" i="22"/>
  <c r="EB115" i="22"/>
  <c r="IB115" i="22"/>
  <c r="BB115" i="22"/>
  <c r="D115" i="22"/>
  <c r="CB115" i="22"/>
  <c r="DB115" i="22"/>
  <c r="AB115" i="22"/>
  <c r="K115" i="22"/>
  <c r="HB115" i="22"/>
  <c r="GB115" i="22"/>
  <c r="FB115" i="22"/>
  <c r="E115" i="22"/>
  <c r="CB92" i="22"/>
  <c r="FB92" i="22"/>
  <c r="IB92" i="22"/>
  <c r="HB92" i="22"/>
  <c r="DB92" i="22"/>
  <c r="GB92" i="22"/>
  <c r="BB92" i="22"/>
  <c r="AB92" i="22"/>
  <c r="EB92" i="22"/>
  <c r="K92" i="22"/>
  <c r="D92" i="22"/>
  <c r="E92" i="22"/>
  <c r="CA25" i="22"/>
  <c r="CD25" i="22" s="1"/>
  <c r="CC24" i="22"/>
  <c r="CE24" i="22" s="1"/>
  <c r="CF24" i="22" s="1"/>
  <c r="CD24" i="22"/>
  <c r="HB110" i="22"/>
  <c r="CB110" i="22"/>
  <c r="BB110" i="22"/>
  <c r="DB110" i="22"/>
  <c r="GB110" i="22"/>
  <c r="E110" i="22"/>
  <c r="IB110" i="22"/>
  <c r="D110" i="22"/>
  <c r="FB110" i="22"/>
  <c r="K110" i="22"/>
  <c r="AB110" i="22"/>
  <c r="EB110" i="22"/>
  <c r="BB82" i="22"/>
  <c r="HB82" i="22"/>
  <c r="D82" i="22"/>
  <c r="DB82" i="22"/>
  <c r="E82" i="22"/>
  <c r="GB82" i="22"/>
  <c r="CB82" i="22"/>
  <c r="EB82" i="22"/>
  <c r="IB82" i="22"/>
  <c r="FB82" i="22"/>
  <c r="AB82" i="22"/>
  <c r="K82" i="22"/>
  <c r="GB62" i="22"/>
  <c r="E62" i="22"/>
  <c r="K62" i="22"/>
  <c r="BB62" i="22"/>
  <c r="EB62" i="22"/>
  <c r="IB62" i="22"/>
  <c r="DB62" i="22"/>
  <c r="D62" i="22"/>
  <c r="AB62" i="22"/>
  <c r="HB62" i="22"/>
  <c r="FB62" i="22"/>
  <c r="CB62" i="22"/>
  <c r="D150" i="22"/>
  <c r="GB150" i="22"/>
  <c r="BB150" i="22"/>
  <c r="K150" i="22"/>
  <c r="HB150" i="22"/>
  <c r="AB150" i="22"/>
  <c r="E150" i="22"/>
  <c r="CB150" i="22"/>
  <c r="DB150" i="22"/>
  <c r="EB150" i="22"/>
  <c r="IB150" i="22"/>
  <c r="FB150" i="22"/>
  <c r="K33" i="22"/>
  <c r="BB33" i="22"/>
  <c r="FB33" i="22"/>
  <c r="GB33" i="22"/>
  <c r="D33" i="22"/>
  <c r="CB33" i="22"/>
  <c r="DB33" i="22"/>
  <c r="AB33" i="22"/>
  <c r="E33" i="22"/>
  <c r="EB33" i="22"/>
  <c r="HB33" i="22"/>
  <c r="IB33" i="22"/>
  <c r="IB65" i="22"/>
  <c r="GB65" i="22"/>
  <c r="E65" i="22"/>
  <c r="D65" i="22"/>
  <c r="HB65" i="22"/>
  <c r="K65" i="22"/>
  <c r="DB65" i="22"/>
  <c r="AB65" i="22"/>
  <c r="BB65" i="22"/>
  <c r="EB65" i="22"/>
  <c r="FB65" i="22"/>
  <c r="CB65" i="22"/>
  <c r="E173" i="22"/>
  <c r="HB173" i="22"/>
  <c r="FB173" i="22"/>
  <c r="D173" i="22"/>
  <c r="GB173" i="22"/>
  <c r="CB173" i="22"/>
  <c r="EB173" i="22"/>
  <c r="IB173" i="22"/>
  <c r="BB173" i="22"/>
  <c r="K173" i="22"/>
  <c r="DB173" i="22"/>
  <c r="AB173" i="22"/>
  <c r="K83" i="22"/>
  <c r="GB83" i="22"/>
  <c r="CB83" i="22"/>
  <c r="FB83" i="22"/>
  <c r="IB83" i="22"/>
  <c r="D83" i="22"/>
  <c r="DB83" i="22"/>
  <c r="AB83" i="22"/>
  <c r="HB83" i="22"/>
  <c r="BB83" i="22"/>
  <c r="E83" i="22"/>
  <c r="EB83" i="22"/>
  <c r="EB151" i="22"/>
  <c r="AB151" i="22"/>
  <c r="BB151" i="22"/>
  <c r="IB151" i="22"/>
  <c r="K151" i="22"/>
  <c r="CB151" i="22"/>
  <c r="HB151" i="22"/>
  <c r="FB151" i="22"/>
  <c r="GB151" i="22"/>
  <c r="D151" i="22"/>
  <c r="E151" i="22"/>
  <c r="DB151" i="22"/>
  <c r="GB53" i="22"/>
  <c r="CB53" i="22"/>
  <c r="FB53" i="22"/>
  <c r="E53" i="22"/>
  <c r="K53" i="22"/>
  <c r="BB53" i="22"/>
  <c r="AB53" i="22"/>
  <c r="DB53" i="22"/>
  <c r="IB53" i="22"/>
  <c r="HB53" i="22"/>
  <c r="EB53" i="22"/>
  <c r="D53" i="22"/>
  <c r="K109" i="22"/>
  <c r="E109" i="22"/>
  <c r="GB109" i="22"/>
  <c r="CB109" i="22"/>
  <c r="FB109" i="22"/>
  <c r="HB109" i="22"/>
  <c r="AB109" i="22"/>
  <c r="DB109" i="22"/>
  <c r="D109" i="22"/>
  <c r="BB109" i="22"/>
  <c r="EB109" i="22"/>
  <c r="IB109" i="22"/>
  <c r="HB35" i="22"/>
  <c r="GB35" i="22"/>
  <c r="DB35" i="22"/>
  <c r="IB35" i="22"/>
  <c r="E35" i="22"/>
  <c r="AB35" i="22"/>
  <c r="D35" i="22"/>
  <c r="EB35" i="22"/>
  <c r="BB35" i="22"/>
  <c r="CB35" i="22"/>
  <c r="FB35" i="22"/>
  <c r="K35" i="22"/>
  <c r="EB152" i="22"/>
  <c r="DB152" i="22"/>
  <c r="FB152" i="22"/>
  <c r="CB152" i="22"/>
  <c r="D152" i="22"/>
  <c r="BB152" i="22"/>
  <c r="K152" i="22"/>
  <c r="GB152" i="22"/>
  <c r="AB152" i="22"/>
  <c r="IB152" i="22"/>
  <c r="HB152" i="22"/>
  <c r="E152" i="22"/>
  <c r="E133" i="22"/>
  <c r="AB133" i="22"/>
  <c r="CB133" i="22"/>
  <c r="BB133" i="22"/>
  <c r="FB133" i="22"/>
  <c r="K133" i="22"/>
  <c r="GB133" i="22"/>
  <c r="IB133" i="22"/>
  <c r="HB133" i="22"/>
  <c r="D133" i="22"/>
  <c r="EB133" i="22"/>
  <c r="DB133" i="22"/>
  <c r="BB102" i="22"/>
  <c r="HB102" i="22"/>
  <c r="K102" i="22"/>
  <c r="GB102" i="22"/>
  <c r="AB102" i="22"/>
  <c r="EB102" i="22"/>
  <c r="E102" i="22"/>
  <c r="D102" i="22"/>
  <c r="FB102" i="22"/>
  <c r="IB102" i="22"/>
  <c r="DB102" i="22"/>
  <c r="CB102" i="22"/>
  <c r="CB86" i="22"/>
  <c r="BB86" i="22"/>
  <c r="K86" i="22"/>
  <c r="AB86" i="22"/>
  <c r="HB86" i="22"/>
  <c r="DB86" i="22"/>
  <c r="GB86" i="22"/>
  <c r="FB86" i="22"/>
  <c r="EB86" i="22"/>
  <c r="IB86" i="22"/>
  <c r="E86" i="22"/>
  <c r="D86" i="22"/>
  <c r="EB188" i="22"/>
  <c r="IB188" i="22"/>
  <c r="AB188" i="22"/>
  <c r="K188" i="22"/>
  <c r="DB188" i="22"/>
  <c r="E188" i="22"/>
  <c r="BB188" i="22"/>
  <c r="CB188" i="22"/>
  <c r="HB188" i="22"/>
  <c r="GB188" i="22"/>
  <c r="FB188" i="22"/>
  <c r="D188" i="22"/>
  <c r="IB189" i="22"/>
  <c r="BB189" i="22"/>
  <c r="DB189" i="22"/>
  <c r="HB189" i="22"/>
  <c r="E189" i="22"/>
  <c r="FB189" i="22"/>
  <c r="EB189" i="22"/>
  <c r="AB189" i="22"/>
  <c r="D189" i="22"/>
  <c r="CB189" i="22"/>
  <c r="K189" i="22"/>
  <c r="GB189" i="22"/>
  <c r="CB96" i="22"/>
  <c r="FB96" i="22"/>
  <c r="BB96" i="22"/>
  <c r="IB96" i="22"/>
  <c r="E96" i="22"/>
  <c r="HB96" i="22"/>
  <c r="D96" i="22"/>
  <c r="GB96" i="22"/>
  <c r="AB96" i="22"/>
  <c r="K96" i="22"/>
  <c r="DB96" i="22"/>
  <c r="EB96" i="22"/>
  <c r="IB184" i="22"/>
  <c r="EB184" i="22"/>
  <c r="AB184" i="22"/>
  <c r="GB184" i="22"/>
  <c r="D184" i="22"/>
  <c r="E184" i="22"/>
  <c r="K184" i="22"/>
  <c r="BB184" i="22"/>
  <c r="FB184" i="22"/>
  <c r="DB184" i="22"/>
  <c r="HB184" i="22"/>
  <c r="CB184" i="22"/>
  <c r="IB196" i="22"/>
  <c r="BB196" i="22"/>
  <c r="GB196" i="22"/>
  <c r="FB196" i="22"/>
  <c r="D196" i="22"/>
  <c r="K196" i="22"/>
  <c r="CB196" i="22"/>
  <c r="EB196" i="22"/>
  <c r="DB196" i="22"/>
  <c r="HB196" i="22"/>
  <c r="AB196" i="22"/>
  <c r="E196" i="22"/>
  <c r="IB91" i="22"/>
  <c r="E91" i="22"/>
  <c r="CB91" i="22"/>
  <c r="DB91" i="22"/>
  <c r="K91" i="22"/>
  <c r="D91" i="22"/>
  <c r="FB91" i="22"/>
  <c r="EB91" i="22"/>
  <c r="GB91" i="22"/>
  <c r="HB91" i="22"/>
  <c r="BB91" i="22"/>
  <c r="AB91" i="22"/>
  <c r="J23" i="22"/>
  <c r="CJ23" i="22"/>
  <c r="CE23" i="22"/>
  <c r="CF23" i="22" s="1"/>
  <c r="FB73" i="22"/>
  <c r="CB73" i="22"/>
  <c r="BB73" i="22"/>
  <c r="E73" i="22"/>
  <c r="HB73" i="22"/>
  <c r="D73" i="22"/>
  <c r="AB73" i="22"/>
  <c r="GB73" i="22"/>
  <c r="EB73" i="22"/>
  <c r="DB73" i="22"/>
  <c r="IB73" i="22"/>
  <c r="K73" i="22"/>
  <c r="AB59" i="22"/>
  <c r="DB59" i="22"/>
  <c r="IB59" i="22"/>
  <c r="E59" i="22"/>
  <c r="HB59" i="22"/>
  <c r="EB59" i="22"/>
  <c r="K59" i="22"/>
  <c r="GB59" i="22"/>
  <c r="FB59" i="22"/>
  <c r="BB59" i="22"/>
  <c r="D59" i="22"/>
  <c r="CB59" i="22"/>
  <c r="FB28" i="22"/>
  <c r="DB28" i="22"/>
  <c r="AB28" i="22"/>
  <c r="K28" i="22"/>
  <c r="HB28" i="22"/>
  <c r="CB28" i="22"/>
  <c r="GB28" i="22"/>
  <c r="IB28" i="22"/>
  <c r="BB28" i="22"/>
  <c r="EB28" i="22"/>
  <c r="E28" i="22"/>
  <c r="D28" i="22"/>
  <c r="L22" i="22" s="1"/>
  <c r="CB175" i="22"/>
  <c r="E175" i="22"/>
  <c r="GB175" i="22"/>
  <c r="BB175" i="22"/>
  <c r="D175" i="22"/>
  <c r="AB175" i="22"/>
  <c r="IB175" i="22"/>
  <c r="HB175" i="22"/>
  <c r="FB175" i="22"/>
  <c r="EB175" i="22"/>
  <c r="K175" i="22"/>
  <c r="DB175" i="22"/>
  <c r="AB148" i="22"/>
  <c r="EB148" i="22"/>
  <c r="D148" i="22"/>
  <c r="K148" i="22"/>
  <c r="E148" i="22"/>
  <c r="CB148" i="22"/>
  <c r="BB148" i="22"/>
  <c r="DB148" i="22"/>
  <c r="IB148" i="22"/>
  <c r="HB148" i="22"/>
  <c r="FB148" i="22"/>
  <c r="GB148" i="22"/>
  <c r="BB120" i="22"/>
  <c r="DB120" i="22"/>
  <c r="E120" i="22"/>
  <c r="FB120" i="22"/>
  <c r="GB120" i="22"/>
  <c r="CB120" i="22"/>
  <c r="IB120" i="22"/>
  <c r="EB120" i="22"/>
  <c r="HB120" i="22"/>
  <c r="K120" i="22"/>
  <c r="D120" i="22"/>
  <c r="AB120" i="22"/>
  <c r="BB199" i="22"/>
  <c r="EB199" i="22"/>
  <c r="D199" i="22"/>
  <c r="GB199" i="22"/>
  <c r="K199" i="22"/>
  <c r="IB199" i="22"/>
  <c r="FB199" i="22"/>
  <c r="CB199" i="22"/>
  <c r="DB199" i="22"/>
  <c r="E199" i="22"/>
  <c r="AB199" i="22"/>
  <c r="HB199" i="22"/>
  <c r="BB114" i="22"/>
  <c r="AB114" i="22"/>
  <c r="IB114" i="22"/>
  <c r="D114" i="22"/>
  <c r="EB114" i="22"/>
  <c r="DB114" i="22"/>
  <c r="HB114" i="22"/>
  <c r="FB114" i="22"/>
  <c r="CB114" i="22"/>
  <c r="E114" i="22"/>
  <c r="K114" i="22"/>
  <c r="GB114" i="22"/>
  <c r="BB192" i="22"/>
  <c r="IB192" i="22"/>
  <c r="FB192" i="22"/>
  <c r="GB192" i="22"/>
  <c r="AB192" i="22"/>
  <c r="K192" i="22"/>
  <c r="D192" i="22"/>
  <c r="CB192" i="22"/>
  <c r="DB192" i="22"/>
  <c r="E192" i="22"/>
  <c r="EB192" i="22"/>
  <c r="HB192" i="22"/>
  <c r="D124" i="22"/>
  <c r="IB124" i="22"/>
  <c r="FB124" i="22"/>
  <c r="DB124" i="22"/>
  <c r="AB124" i="22"/>
  <c r="CB124" i="22"/>
  <c r="HB124" i="22"/>
  <c r="E124" i="22"/>
  <c r="K124" i="22"/>
  <c r="GB124" i="22"/>
  <c r="EB124" i="22"/>
  <c r="BB124" i="22"/>
  <c r="FB181" i="22"/>
  <c r="AB181" i="22"/>
  <c r="D181" i="22"/>
  <c r="EB181" i="22"/>
  <c r="E181" i="22"/>
  <c r="BB181" i="22"/>
  <c r="K181" i="22"/>
  <c r="HB181" i="22"/>
  <c r="DB181" i="22"/>
  <c r="CB181" i="22"/>
  <c r="GB181" i="22"/>
  <c r="IB181" i="22"/>
  <c r="BB193" i="22"/>
  <c r="FB193" i="22"/>
  <c r="EB193" i="22"/>
  <c r="D193" i="22"/>
  <c r="HB193" i="22"/>
  <c r="AB193" i="22"/>
  <c r="K193" i="22"/>
  <c r="DB193" i="22"/>
  <c r="IB193" i="22"/>
  <c r="GB193" i="22"/>
  <c r="E193" i="22"/>
  <c r="CB193" i="22"/>
  <c r="IB75" i="22"/>
  <c r="BB75" i="22"/>
  <c r="AB75" i="22"/>
  <c r="HB75" i="22"/>
  <c r="EB75" i="22"/>
  <c r="K75" i="22"/>
  <c r="E75" i="22"/>
  <c r="D75" i="22"/>
  <c r="GB75" i="22"/>
  <c r="FB75" i="22"/>
  <c r="CB75" i="22"/>
  <c r="DB75" i="22"/>
  <c r="AB198" i="22"/>
  <c r="BB198" i="22"/>
  <c r="GB198" i="22"/>
  <c r="E198" i="22"/>
  <c r="IB198" i="22"/>
  <c r="D198" i="22"/>
  <c r="FB198" i="22"/>
  <c r="K198" i="22"/>
  <c r="HB198" i="22"/>
  <c r="EB198" i="22"/>
  <c r="DB198" i="22"/>
  <c r="CB198" i="22"/>
  <c r="D72" i="22"/>
  <c r="DB72" i="22"/>
  <c r="K72" i="22"/>
  <c r="AB72" i="22"/>
  <c r="HB72" i="22"/>
  <c r="E72" i="22"/>
  <c r="CB72" i="22"/>
  <c r="GB72" i="22"/>
  <c r="FB72" i="22"/>
  <c r="IB72" i="22"/>
  <c r="BB72" i="22"/>
  <c r="EB72" i="22"/>
  <c r="D80" i="22"/>
  <c r="CB80" i="22"/>
  <c r="GB80" i="22"/>
  <c r="FB80" i="22"/>
  <c r="IB80" i="22"/>
  <c r="HB80" i="22"/>
  <c r="DB80" i="22"/>
  <c r="AB80" i="22"/>
  <c r="EB80" i="22"/>
  <c r="BB80" i="22"/>
  <c r="E80" i="22"/>
  <c r="K80" i="22"/>
  <c r="FB127" i="22"/>
  <c r="GB127" i="22"/>
  <c r="K127" i="22"/>
  <c r="AB127" i="22"/>
  <c r="EB127" i="22"/>
  <c r="CB127" i="22"/>
  <c r="E127" i="22"/>
  <c r="IB127" i="22"/>
  <c r="DB127" i="22"/>
  <c r="BB127" i="22"/>
  <c r="D127" i="22"/>
  <c r="HB127" i="22"/>
  <c r="HB142" i="22"/>
  <c r="BB142" i="22"/>
  <c r="E142" i="22"/>
  <c r="CB142" i="22"/>
  <c r="GB142" i="22"/>
  <c r="FB142" i="22"/>
  <c r="D142" i="22"/>
  <c r="EB142" i="22"/>
  <c r="AB142" i="22"/>
  <c r="DB142" i="22"/>
  <c r="K142" i="22"/>
  <c r="IB142" i="22"/>
  <c r="CB77" i="22"/>
  <c r="GB77" i="22"/>
  <c r="AB77" i="22"/>
  <c r="IB77" i="22"/>
  <c r="DB77" i="22"/>
  <c r="E77" i="22"/>
  <c r="D77" i="22"/>
  <c r="K77" i="22"/>
  <c r="BB77" i="22"/>
  <c r="FB77" i="22"/>
  <c r="EB77" i="22"/>
  <c r="HB77" i="22"/>
  <c r="AB58" i="22"/>
  <c r="D58" i="22"/>
  <c r="IB58" i="22"/>
  <c r="E58" i="22"/>
  <c r="DB58" i="22"/>
  <c r="HB58" i="22"/>
  <c r="CB58" i="22"/>
  <c r="K58" i="22"/>
  <c r="GB58" i="22"/>
  <c r="FB58" i="22"/>
  <c r="BB58" i="22"/>
  <c r="EB58" i="22"/>
  <c r="K174" i="22"/>
  <c r="IB174" i="22"/>
  <c r="DB174" i="22"/>
  <c r="E174" i="22"/>
  <c r="FB174" i="22"/>
  <c r="HB174" i="22"/>
  <c r="AB174" i="22"/>
  <c r="BB174" i="22"/>
  <c r="CB174" i="22"/>
  <c r="D174" i="22"/>
  <c r="EB174" i="22"/>
  <c r="GB174" i="22"/>
  <c r="L15" i="22"/>
  <c r="HA23" i="22"/>
  <c r="HC22" i="22"/>
  <c r="IB56" i="22"/>
  <c r="K56" i="22"/>
  <c r="FB56" i="22"/>
  <c r="E56" i="22"/>
  <c r="BB56" i="22"/>
  <c r="EB56" i="22"/>
  <c r="CB56" i="22"/>
  <c r="AB56" i="22"/>
  <c r="D56" i="22"/>
  <c r="HB56" i="22"/>
  <c r="DB56" i="22"/>
  <c r="GB56" i="22"/>
  <c r="EB119" i="22"/>
  <c r="FB119" i="22"/>
  <c r="E119" i="22"/>
  <c r="AB119" i="22"/>
  <c r="BB119" i="22"/>
  <c r="K119" i="22"/>
  <c r="D119" i="22"/>
  <c r="IB119" i="22"/>
  <c r="GB119" i="22"/>
  <c r="HB119" i="22"/>
  <c r="DB119" i="22"/>
  <c r="CB119" i="22"/>
  <c r="CB30" i="22"/>
  <c r="BB30" i="22"/>
  <c r="GB30" i="22"/>
  <c r="FB30" i="22"/>
  <c r="EB30" i="22"/>
  <c r="E30" i="22"/>
  <c r="DB30" i="22"/>
  <c r="IB30" i="22"/>
  <c r="AB30" i="22"/>
  <c r="K30" i="22"/>
  <c r="HB30" i="22"/>
  <c r="D30" i="22"/>
  <c r="D93" i="22"/>
  <c r="BB93" i="22"/>
  <c r="GB93" i="22"/>
  <c r="E93" i="22"/>
  <c r="FB93" i="22"/>
  <c r="AB93" i="22"/>
  <c r="HB93" i="22"/>
  <c r="EB93" i="22"/>
  <c r="DB93" i="22"/>
  <c r="CB93" i="22"/>
  <c r="IB93" i="22"/>
  <c r="K93" i="22"/>
  <c r="D195" i="22"/>
  <c r="EB195" i="22"/>
  <c r="GB195" i="22"/>
  <c r="E195" i="22"/>
  <c r="IB195" i="22"/>
  <c r="HB195" i="22"/>
  <c r="DB195" i="22"/>
  <c r="BB195" i="22"/>
  <c r="FB195" i="22"/>
  <c r="CB195" i="22"/>
  <c r="K195" i="22"/>
  <c r="AB195" i="22"/>
  <c r="HB143" i="22"/>
  <c r="CB143" i="22"/>
  <c r="E143" i="22"/>
  <c r="D143" i="22"/>
  <c r="DB143" i="22"/>
  <c r="IB143" i="22"/>
  <c r="FB143" i="22"/>
  <c r="EB143" i="22"/>
  <c r="BB143" i="22"/>
  <c r="GB143" i="22"/>
  <c r="AB143" i="22"/>
  <c r="K143" i="22"/>
  <c r="E137" i="22"/>
  <c r="HB137" i="22"/>
  <c r="D137" i="22"/>
  <c r="K137" i="22"/>
  <c r="IB137" i="22"/>
  <c r="BB137" i="22"/>
  <c r="DB137" i="22"/>
  <c r="CB137" i="22"/>
  <c r="EB137" i="22"/>
  <c r="FB137" i="22"/>
  <c r="GB137" i="22"/>
  <c r="AB137" i="22"/>
  <c r="GB164" i="22"/>
  <c r="EB164" i="22"/>
  <c r="AB164" i="22"/>
  <c r="IB164" i="22"/>
  <c r="HB164" i="22"/>
  <c r="DB164" i="22"/>
  <c r="FB164" i="22"/>
  <c r="D164" i="22"/>
  <c r="CB164" i="22"/>
  <c r="BB164" i="22"/>
  <c r="K164" i="22"/>
  <c r="E164" i="22"/>
  <c r="CB165" i="22"/>
  <c r="BB165" i="22"/>
  <c r="GB165" i="22"/>
  <c r="HB165" i="22"/>
  <c r="IB165" i="22"/>
  <c r="AB165" i="22"/>
  <c r="FB165" i="22"/>
  <c r="EB165" i="22"/>
  <c r="D165" i="22"/>
  <c r="K165" i="22"/>
  <c r="DB165" i="22"/>
  <c r="E165" i="22"/>
  <c r="D141" i="22"/>
  <c r="BB141" i="22"/>
  <c r="EB141" i="22"/>
  <c r="HB141" i="22"/>
  <c r="IB141" i="22"/>
  <c r="K141" i="22"/>
  <c r="CB141" i="22"/>
  <c r="DB141" i="22"/>
  <c r="GB141" i="22"/>
  <c r="FB141" i="22"/>
  <c r="AB141" i="22"/>
  <c r="E141" i="22"/>
  <c r="FB40" i="22"/>
  <c r="K40" i="22"/>
  <c r="DB40" i="22"/>
  <c r="HB40" i="22"/>
  <c r="CB40" i="22"/>
  <c r="AB40" i="22"/>
  <c r="E40" i="22"/>
  <c r="BB40" i="22"/>
  <c r="IB40" i="22"/>
  <c r="GB40" i="22"/>
  <c r="D40" i="22"/>
  <c r="EB40" i="22"/>
  <c r="D85" i="22"/>
  <c r="AB85" i="22"/>
  <c r="IB85" i="22"/>
  <c r="FB85" i="22"/>
  <c r="DB85" i="22"/>
  <c r="EB85" i="22"/>
  <c r="BB85" i="22"/>
  <c r="E85" i="22"/>
  <c r="HB85" i="22"/>
  <c r="CB85" i="22"/>
  <c r="GB85" i="22"/>
  <c r="K85" i="22"/>
  <c r="EB63" i="22"/>
  <c r="AB63" i="22"/>
  <c r="FB63" i="22"/>
  <c r="D63" i="22"/>
  <c r="DB63" i="22"/>
  <c r="HB63" i="22"/>
  <c r="GB63" i="22"/>
  <c r="CB63" i="22"/>
  <c r="E63" i="22"/>
  <c r="BB63" i="22"/>
  <c r="IB63" i="22"/>
  <c r="K63" i="22"/>
  <c r="CB67" i="22"/>
  <c r="IB67" i="22"/>
  <c r="AB67" i="22"/>
  <c r="K67" i="22"/>
  <c r="E67" i="22"/>
  <c r="D67" i="22"/>
  <c r="BB67" i="22"/>
  <c r="FB67" i="22"/>
  <c r="GB67" i="22"/>
  <c r="HB67" i="22"/>
  <c r="DB67" i="22"/>
  <c r="EB67" i="22"/>
  <c r="FB89" i="22"/>
  <c r="K89" i="22"/>
  <c r="HB89" i="22"/>
  <c r="DB89" i="22"/>
  <c r="E89" i="22"/>
  <c r="GB89" i="22"/>
  <c r="D89" i="22"/>
  <c r="EB89" i="22"/>
  <c r="BB89" i="22"/>
  <c r="IB89" i="22"/>
  <c r="CB89" i="22"/>
  <c r="AB89" i="22"/>
  <c r="D60" i="22"/>
  <c r="BB60" i="22"/>
  <c r="FB60" i="22"/>
  <c r="DB60" i="22"/>
  <c r="CB60" i="22"/>
  <c r="AB60" i="22"/>
  <c r="HB60" i="22"/>
  <c r="E60" i="22"/>
  <c r="GB60" i="22"/>
  <c r="IB60" i="22"/>
  <c r="K60" i="22"/>
  <c r="EB60" i="22"/>
  <c r="AB130" i="22"/>
  <c r="EB130" i="22"/>
  <c r="IB130" i="22"/>
  <c r="GB130" i="22"/>
  <c r="CB130" i="22"/>
  <c r="D130" i="22"/>
  <c r="E130" i="22"/>
  <c r="BB130" i="22"/>
  <c r="DB130" i="22"/>
  <c r="HB130" i="22"/>
  <c r="K130" i="22"/>
  <c r="FB130" i="22"/>
  <c r="GB88" i="22"/>
  <c r="DB88" i="22"/>
  <c r="EB88" i="22"/>
  <c r="K88" i="22"/>
  <c r="CB88" i="22"/>
  <c r="IB88" i="22"/>
  <c r="AB88" i="22"/>
  <c r="BB88" i="22"/>
  <c r="E88" i="22"/>
  <c r="FB88" i="22"/>
  <c r="D88" i="22"/>
  <c r="HB88" i="22"/>
  <c r="CB45" i="22"/>
  <c r="EB45" i="22"/>
  <c r="AB45" i="22"/>
  <c r="HB45" i="22"/>
  <c r="IB45" i="22"/>
  <c r="E45" i="22"/>
  <c r="DB45" i="22"/>
  <c r="BB45" i="22"/>
  <c r="K45" i="22"/>
  <c r="GB45" i="22"/>
  <c r="FB45" i="22"/>
  <c r="D45" i="22"/>
  <c r="AB154" i="22"/>
  <c r="HB154" i="22"/>
  <c r="CB154" i="22"/>
  <c r="D154" i="22"/>
  <c r="IB154" i="22"/>
  <c r="GB154" i="22"/>
  <c r="E154" i="22"/>
  <c r="DB154" i="22"/>
  <c r="BB154" i="22"/>
  <c r="K154" i="22"/>
  <c r="FB154" i="22"/>
  <c r="EB154" i="22"/>
  <c r="FB178" i="22"/>
  <c r="E178" i="22"/>
  <c r="IB178" i="22"/>
  <c r="K178" i="22"/>
  <c r="AB178" i="22"/>
  <c r="GB178" i="22"/>
  <c r="HB178" i="22"/>
  <c r="DB178" i="22"/>
  <c r="EB178" i="22"/>
  <c r="BB178" i="22"/>
  <c r="D178" i="22"/>
  <c r="CB178" i="22"/>
  <c r="CB166" i="22"/>
  <c r="IB166" i="22"/>
  <c r="FB166" i="22"/>
  <c r="D166" i="22"/>
  <c r="K166" i="22"/>
  <c r="AB166" i="22"/>
  <c r="E166" i="22"/>
  <c r="EB166" i="22"/>
  <c r="HB166" i="22"/>
  <c r="DB166" i="22"/>
  <c r="BB166" i="22"/>
  <c r="GB166" i="22"/>
  <c r="L19" i="22"/>
  <c r="IC23" i="22"/>
  <c r="IA24" i="22"/>
  <c r="CE14" i="22"/>
  <c r="CF14" i="22" s="1"/>
  <c r="CG10" i="22"/>
  <c r="CE9" i="22"/>
  <c r="CF9" i="22" s="1"/>
  <c r="CJ9" i="22"/>
  <c r="CD10" i="22"/>
  <c r="CE10" i="22"/>
  <c r="CF10" i="22" s="1"/>
  <c r="CG14" i="22"/>
  <c r="CD13" i="22"/>
  <c r="CJ13" i="22"/>
  <c r="CE13" i="22"/>
  <c r="CF13" i="22" s="1"/>
  <c r="CJ8" i="22"/>
  <c r="CG11" i="22"/>
  <c r="CG9" i="22"/>
  <c r="CJ11" i="22"/>
  <c r="CJ14" i="22"/>
  <c r="CJ12" i="22"/>
  <c r="CG13" i="22"/>
  <c r="CD14" i="22"/>
  <c r="CD17" i="22"/>
  <c r="CJ15" i="22"/>
  <c r="CE15" i="22"/>
  <c r="CF15" i="22" s="1"/>
  <c r="CD15" i="22"/>
  <c r="CJ17" i="22"/>
  <c r="CE17" i="22"/>
  <c r="CF17" i="22" s="1"/>
  <c r="CG15" i="22"/>
  <c r="CE16" i="22"/>
  <c r="CF16" i="22" s="1"/>
  <c r="CD16" i="22"/>
  <c r="CE19" i="22"/>
  <c r="CF19" i="22" s="1"/>
  <c r="CG16" i="22"/>
  <c r="CG17" i="22"/>
  <c r="CJ16" i="22"/>
  <c r="CD21" i="22"/>
  <c r="CG19" i="22"/>
  <c r="CD19" i="22"/>
  <c r="CJ19" i="22"/>
  <c r="CD20" i="22"/>
  <c r="CG22" i="22"/>
  <c r="CG20" i="22"/>
  <c r="FE12" i="22"/>
  <c r="FF12" i="22" s="1"/>
  <c r="FG21" i="22"/>
  <c r="FD18" i="22"/>
  <c r="FJ16" i="22"/>
  <c r="FD14" i="22"/>
  <c r="FD17" i="22"/>
  <c r="FJ20" i="22"/>
  <c r="FD20" i="22"/>
  <c r="FG19" i="22"/>
  <c r="FE21" i="22"/>
  <c r="FF21" i="22" s="1"/>
  <c r="FD19" i="22"/>
  <c r="FD23" i="22"/>
  <c r="FE26" i="22"/>
  <c r="FF26" i="22" s="1"/>
  <c r="FJ21" i="22"/>
  <c r="FE25" i="22"/>
  <c r="FF25" i="22" s="1"/>
  <c r="FD15" i="22"/>
  <c r="FG20" i="22"/>
  <c r="FE18" i="22"/>
  <c r="FF18" i="22" s="1"/>
  <c r="FE16" i="22"/>
  <c r="FF16" i="22" s="1"/>
  <c r="FE24" i="22"/>
  <c r="FF24" i="22" s="1"/>
  <c r="FD24" i="22"/>
  <c r="FG23" i="22"/>
  <c r="FJ26" i="22"/>
  <c r="FG16" i="22"/>
  <c r="FG18" i="22"/>
  <c r="FE23" i="22"/>
  <c r="FF23" i="22" s="1"/>
  <c r="FE20" i="22"/>
  <c r="FF20" i="22" s="1"/>
  <c r="FG17" i="22"/>
  <c r="FE17" i="22"/>
  <c r="FF17" i="22" s="1"/>
  <c r="FE19" i="22"/>
  <c r="FF19" i="22" s="1"/>
  <c r="FD25" i="22"/>
  <c r="FD22" i="22"/>
  <c r="FJ18" i="22"/>
  <c r="FJ22" i="22"/>
  <c r="FD21" i="22"/>
  <c r="FJ17" i="22"/>
  <c r="FJ23" i="22"/>
  <c r="FJ24" i="22"/>
  <c r="FE22" i="22"/>
  <c r="FF22" i="22" s="1"/>
  <c r="FG25" i="22"/>
  <c r="FG24" i="22"/>
  <c r="FG22" i="22"/>
  <c r="FG26" i="22"/>
  <c r="FJ19" i="22"/>
  <c r="FJ25" i="22"/>
  <c r="FD26" i="22"/>
  <c r="GC25" i="22"/>
  <c r="GA26" i="22"/>
  <c r="DA26" i="22" l="1"/>
  <c r="DC26" i="22" s="1"/>
  <c r="AA166" i="22"/>
  <c r="AC166" i="22" s="1"/>
  <c r="IA166" i="22"/>
  <c r="IC166" i="22" s="1"/>
  <c r="J166" i="22"/>
  <c r="L166" i="22" s="1"/>
  <c r="HA166" i="22"/>
  <c r="HC166" i="22" s="1"/>
  <c r="CA166" i="22"/>
  <c r="CC166" i="22" s="1"/>
  <c r="DA166" i="22"/>
  <c r="DC166" i="22" s="1"/>
  <c r="EA166" i="22"/>
  <c r="EC166" i="22" s="1"/>
  <c r="H166" i="22"/>
  <c r="GA166" i="22"/>
  <c r="GC166" i="22" s="1"/>
  <c r="BA166" i="22"/>
  <c r="BC166" i="22" s="1"/>
  <c r="FA166" i="22"/>
  <c r="FC166" i="22" s="1"/>
  <c r="G166" i="22"/>
  <c r="EA154" i="22"/>
  <c r="EC154" i="22" s="1"/>
  <c r="DA154" i="22"/>
  <c r="DC154" i="22" s="1"/>
  <c r="CA154" i="22"/>
  <c r="CC154" i="22" s="1"/>
  <c r="IA154" i="22"/>
  <c r="IC154" i="22" s="1"/>
  <c r="H154" i="22"/>
  <c r="J154" i="22"/>
  <c r="L154" i="22" s="1"/>
  <c r="HA154" i="22"/>
  <c r="HC154" i="22" s="1"/>
  <c r="FA154" i="22"/>
  <c r="FC154" i="22" s="1"/>
  <c r="GA154" i="22"/>
  <c r="GC154" i="22" s="1"/>
  <c r="BA154" i="22"/>
  <c r="BC154" i="22" s="1"/>
  <c r="AA154" i="22"/>
  <c r="AC154" i="22" s="1"/>
  <c r="G154" i="22"/>
  <c r="AA143" i="22"/>
  <c r="AC143" i="22" s="1"/>
  <c r="J143" i="22"/>
  <c r="L143" i="22" s="1"/>
  <c r="IA143" i="22"/>
  <c r="IC143" i="22" s="1"/>
  <c r="BA143" i="22"/>
  <c r="BC143" i="22" s="1"/>
  <c r="CA143" i="22"/>
  <c r="CC143" i="22" s="1"/>
  <c r="H143" i="22"/>
  <c r="GA143" i="22"/>
  <c r="GC143" i="22" s="1"/>
  <c r="HA143" i="22"/>
  <c r="HC143" i="22" s="1"/>
  <c r="FA143" i="22"/>
  <c r="FC143" i="22" s="1"/>
  <c r="DA143" i="22"/>
  <c r="DC143" i="22" s="1"/>
  <c r="EA143" i="22"/>
  <c r="EC143" i="22" s="1"/>
  <c r="G143" i="22"/>
  <c r="BA72" i="22"/>
  <c r="BC72" i="22" s="1"/>
  <c r="J72" i="22"/>
  <c r="L72" i="22" s="1"/>
  <c r="EA72" i="22"/>
  <c r="EC72" i="22" s="1"/>
  <c r="DA72" i="22"/>
  <c r="DC72" i="22" s="1"/>
  <c r="G72" i="22"/>
  <c r="HA72" i="22"/>
  <c r="HC72" i="22" s="1"/>
  <c r="H72" i="22"/>
  <c r="AA72" i="22"/>
  <c r="AC72" i="22" s="1"/>
  <c r="GA72" i="22"/>
  <c r="GC72" i="22" s="1"/>
  <c r="IA72" i="22"/>
  <c r="IC72" i="22" s="1"/>
  <c r="FA72" i="22"/>
  <c r="FC72" i="22" s="1"/>
  <c r="CA72" i="22"/>
  <c r="CC72" i="22" s="1"/>
  <c r="CA175" i="22"/>
  <c r="CC175" i="22" s="1"/>
  <c r="IA175" i="22"/>
  <c r="IC175" i="22" s="1"/>
  <c r="HA175" i="22"/>
  <c r="HC175" i="22" s="1"/>
  <c r="GA175" i="22"/>
  <c r="GC175" i="22" s="1"/>
  <c r="BA175" i="22"/>
  <c r="BC175" i="22" s="1"/>
  <c r="H175" i="22"/>
  <c r="EA175" i="22"/>
  <c r="EC175" i="22" s="1"/>
  <c r="DA175" i="22"/>
  <c r="DC175" i="22" s="1"/>
  <c r="J175" i="22"/>
  <c r="L175" i="22" s="1"/>
  <c r="AA175" i="22"/>
  <c r="AC175" i="22" s="1"/>
  <c r="FA175" i="22"/>
  <c r="FC175" i="22" s="1"/>
  <c r="G175" i="22"/>
  <c r="BA196" i="22"/>
  <c r="BC196" i="22" s="1"/>
  <c r="H196" i="22"/>
  <c r="HA196" i="22"/>
  <c r="HC196" i="22" s="1"/>
  <c r="IA196" i="22"/>
  <c r="IC196" i="22" s="1"/>
  <c r="EA196" i="22"/>
  <c r="EC196" i="22" s="1"/>
  <c r="J196" i="22"/>
  <c r="L196" i="22" s="1"/>
  <c r="CA196" i="22"/>
  <c r="CC196" i="22" s="1"/>
  <c r="FA196" i="22"/>
  <c r="FC196" i="22" s="1"/>
  <c r="GA196" i="22"/>
  <c r="GC196" i="22" s="1"/>
  <c r="AA196" i="22"/>
  <c r="AC196" i="22" s="1"/>
  <c r="DA196" i="22"/>
  <c r="DC196" i="22" s="1"/>
  <c r="G196" i="22"/>
  <c r="GA189" i="22"/>
  <c r="GC189" i="22" s="1"/>
  <c r="EA189" i="22"/>
  <c r="EC189" i="22" s="1"/>
  <c r="BA189" i="22"/>
  <c r="BC189" i="22" s="1"/>
  <c r="DA189" i="22"/>
  <c r="DC189" i="22" s="1"/>
  <c r="FA189" i="22"/>
  <c r="FC189" i="22" s="1"/>
  <c r="H189" i="22"/>
  <c r="IA189" i="22"/>
  <c r="IC189" i="22" s="1"/>
  <c r="AA189" i="22"/>
  <c r="AC189" i="22" s="1"/>
  <c r="HA189" i="22"/>
  <c r="HC189" i="22" s="1"/>
  <c r="J189" i="22"/>
  <c r="L189" i="22" s="1"/>
  <c r="CA189" i="22"/>
  <c r="CC189" i="22" s="1"/>
  <c r="G189" i="22"/>
  <c r="EA152" i="22"/>
  <c r="EC152" i="22" s="1"/>
  <c r="J152" i="22"/>
  <c r="L152" i="22" s="1"/>
  <c r="GA152" i="22"/>
  <c r="GC152" i="22" s="1"/>
  <c r="FA152" i="22"/>
  <c r="FC152" i="22" s="1"/>
  <c r="BA152" i="22"/>
  <c r="BC152" i="22" s="1"/>
  <c r="DA152" i="22"/>
  <c r="DC152" i="22" s="1"/>
  <c r="AA152" i="22"/>
  <c r="AC152" i="22" s="1"/>
  <c r="HA152" i="22"/>
  <c r="HC152" i="22" s="1"/>
  <c r="CA152" i="22"/>
  <c r="CC152" i="22" s="1"/>
  <c r="IA152" i="22"/>
  <c r="IC152" i="22" s="1"/>
  <c r="H152" i="22"/>
  <c r="G152" i="22"/>
  <c r="J33" i="22"/>
  <c r="L33" i="22" s="1"/>
  <c r="H33" i="22"/>
  <c r="AA33" i="22"/>
  <c r="AC33" i="22" s="1"/>
  <c r="GA33" i="22"/>
  <c r="GC33" i="22" s="1"/>
  <c r="EA33" i="22"/>
  <c r="EC33" i="22" s="1"/>
  <c r="IA33" i="22"/>
  <c r="IC33" i="22" s="1"/>
  <c r="HA33" i="22"/>
  <c r="HC33" i="22" s="1"/>
  <c r="DA33" i="22"/>
  <c r="DC33" i="22" s="1"/>
  <c r="BA33" i="22"/>
  <c r="BC33" i="22" s="1"/>
  <c r="FA33" i="22"/>
  <c r="FC33" i="22" s="1"/>
  <c r="CA33" i="22"/>
  <c r="CC33" i="22" s="1"/>
  <c r="G33" i="22"/>
  <c r="EA150" i="22"/>
  <c r="EC150" i="22" s="1"/>
  <c r="DA150" i="22"/>
  <c r="DC150" i="22" s="1"/>
  <c r="FA150" i="22"/>
  <c r="FC150" i="22" s="1"/>
  <c r="BA150" i="22"/>
  <c r="BC150" i="22" s="1"/>
  <c r="IA150" i="22"/>
  <c r="IC150" i="22" s="1"/>
  <c r="CA150" i="22"/>
  <c r="CC150" i="22" s="1"/>
  <c r="J150" i="22"/>
  <c r="L150" i="22" s="1"/>
  <c r="H150" i="22"/>
  <c r="AA150" i="22"/>
  <c r="AC150" i="22" s="1"/>
  <c r="GA150" i="22"/>
  <c r="GC150" i="22" s="1"/>
  <c r="HA150" i="22"/>
  <c r="HC150" i="22" s="1"/>
  <c r="G150" i="22"/>
  <c r="CC25" i="22"/>
  <c r="IA98" i="22"/>
  <c r="IC98" i="22" s="1"/>
  <c r="EA98" i="22"/>
  <c r="EC98" i="22" s="1"/>
  <c r="G98" i="22"/>
  <c r="BA98" i="22"/>
  <c r="BC98" i="22" s="1"/>
  <c r="GA98" i="22"/>
  <c r="GC98" i="22" s="1"/>
  <c r="AA98" i="22"/>
  <c r="AC98" i="22" s="1"/>
  <c r="CA98" i="22"/>
  <c r="CC98" i="22" s="1"/>
  <c r="H98" i="22"/>
  <c r="DA98" i="22"/>
  <c r="DC98" i="22" s="1"/>
  <c r="FA98" i="22"/>
  <c r="FC98" i="22" s="1"/>
  <c r="J98" i="22"/>
  <c r="L98" i="22" s="1"/>
  <c r="HA98" i="22"/>
  <c r="HC98" i="22" s="1"/>
  <c r="IA87" i="22"/>
  <c r="IC87" i="22" s="1"/>
  <c r="HA87" i="22"/>
  <c r="HC87" i="22" s="1"/>
  <c r="FA87" i="22"/>
  <c r="FC87" i="22" s="1"/>
  <c r="EA87" i="22"/>
  <c r="EC87" i="22" s="1"/>
  <c r="DA87" i="22"/>
  <c r="DC87" i="22" s="1"/>
  <c r="CA87" i="22"/>
  <c r="CC87" i="22" s="1"/>
  <c r="GA87" i="22"/>
  <c r="GC87" i="22" s="1"/>
  <c r="AA87" i="22"/>
  <c r="AC87" i="22" s="1"/>
  <c r="J87" i="22"/>
  <c r="L87" i="22" s="1"/>
  <c r="H87" i="22"/>
  <c r="BA87" i="22"/>
  <c r="BC87" i="22" s="1"/>
  <c r="G87" i="22"/>
  <c r="GA81" i="22"/>
  <c r="GC81" i="22" s="1"/>
  <c r="DA81" i="22"/>
  <c r="DC81" i="22" s="1"/>
  <c r="J81" i="22"/>
  <c r="L81" i="22" s="1"/>
  <c r="AA81" i="22"/>
  <c r="AC81" i="22" s="1"/>
  <c r="CA81" i="22"/>
  <c r="CC81" i="22" s="1"/>
  <c r="IA81" i="22"/>
  <c r="IC81" i="22" s="1"/>
  <c r="H81" i="22"/>
  <c r="BA81" i="22"/>
  <c r="BC81" i="22" s="1"/>
  <c r="G81" i="22"/>
  <c r="HA81" i="22"/>
  <c r="HC81" i="22" s="1"/>
  <c r="EA81" i="22"/>
  <c r="EC81" i="22" s="1"/>
  <c r="FA81" i="22"/>
  <c r="FC81" i="22" s="1"/>
  <c r="GA90" i="22"/>
  <c r="GC90" i="22" s="1"/>
  <c r="J90" i="22"/>
  <c r="L90" i="22" s="1"/>
  <c r="BA90" i="22"/>
  <c r="BC90" i="22" s="1"/>
  <c r="H90" i="22"/>
  <c r="HA90" i="22"/>
  <c r="HC90" i="22" s="1"/>
  <c r="EA90" i="22"/>
  <c r="EC90" i="22" s="1"/>
  <c r="DA90" i="22"/>
  <c r="DC90" i="22" s="1"/>
  <c r="CA90" i="22"/>
  <c r="CC90" i="22" s="1"/>
  <c r="FA90" i="22"/>
  <c r="FC90" i="22" s="1"/>
  <c r="IA90" i="22"/>
  <c r="IC90" i="22" s="1"/>
  <c r="AA90" i="22"/>
  <c r="AC90" i="22" s="1"/>
  <c r="G90" i="22"/>
  <c r="GA113" i="22"/>
  <c r="GC113" i="22" s="1"/>
  <c r="EA113" i="22"/>
  <c r="EC113" i="22" s="1"/>
  <c r="H113" i="22"/>
  <c r="J113" i="22"/>
  <c r="L113" i="22" s="1"/>
  <c r="IA113" i="22"/>
  <c r="IC113" i="22" s="1"/>
  <c r="CA113" i="22"/>
  <c r="CC113" i="22" s="1"/>
  <c r="AA113" i="22"/>
  <c r="AC113" i="22" s="1"/>
  <c r="FA113" i="22"/>
  <c r="FC113" i="22" s="1"/>
  <c r="BA113" i="22"/>
  <c r="BC113" i="22" s="1"/>
  <c r="HA113" i="22"/>
  <c r="HC113" i="22" s="1"/>
  <c r="DA113" i="22"/>
  <c r="DC113" i="22" s="1"/>
  <c r="G113" i="22"/>
  <c r="J106" i="22"/>
  <c r="L106" i="22" s="1"/>
  <c r="H106" i="22"/>
  <c r="FA106" i="22"/>
  <c r="FC106" i="22" s="1"/>
  <c r="GA106" i="22"/>
  <c r="GC106" i="22" s="1"/>
  <c r="DA106" i="22"/>
  <c r="DC106" i="22" s="1"/>
  <c r="EA106" i="22"/>
  <c r="EC106" i="22" s="1"/>
  <c r="IA106" i="22"/>
  <c r="IC106" i="22" s="1"/>
  <c r="BA106" i="22"/>
  <c r="BC106" i="22" s="1"/>
  <c r="AA106" i="22"/>
  <c r="AC106" i="22" s="1"/>
  <c r="CA106" i="22"/>
  <c r="CC106" i="22" s="1"/>
  <c r="HA106" i="22"/>
  <c r="HC106" i="22" s="1"/>
  <c r="G106" i="22"/>
  <c r="IA168" i="22"/>
  <c r="IC168" i="22" s="1"/>
  <c r="AA168" i="22"/>
  <c r="AC168" i="22" s="1"/>
  <c r="EA168" i="22"/>
  <c r="EC168" i="22" s="1"/>
  <c r="BA168" i="22"/>
  <c r="BC168" i="22" s="1"/>
  <c r="DA168" i="22"/>
  <c r="DC168" i="22" s="1"/>
  <c r="FA168" i="22"/>
  <c r="FC168" i="22" s="1"/>
  <c r="CA168" i="22"/>
  <c r="CC168" i="22" s="1"/>
  <c r="H168" i="22"/>
  <c r="HA168" i="22"/>
  <c r="HC168" i="22" s="1"/>
  <c r="J168" i="22"/>
  <c r="L168" i="22" s="1"/>
  <c r="G168" i="22"/>
  <c r="GA168" i="22"/>
  <c r="GC168" i="22" s="1"/>
  <c r="HA100" i="22"/>
  <c r="HC100" i="22" s="1"/>
  <c r="EA100" i="22"/>
  <c r="EC100" i="22" s="1"/>
  <c r="CA100" i="22"/>
  <c r="CC100" i="22" s="1"/>
  <c r="DA100" i="22"/>
  <c r="DC100" i="22" s="1"/>
  <c r="H100" i="22"/>
  <c r="FA100" i="22"/>
  <c r="FC100" i="22" s="1"/>
  <c r="GA100" i="22"/>
  <c r="GC100" i="22" s="1"/>
  <c r="J100" i="22"/>
  <c r="L100" i="22" s="1"/>
  <c r="AA100" i="22"/>
  <c r="AC100" i="22" s="1"/>
  <c r="BA100" i="22"/>
  <c r="BC100" i="22" s="1"/>
  <c r="IA100" i="22"/>
  <c r="IC100" i="22" s="1"/>
  <c r="G100" i="22"/>
  <c r="GA105" i="22"/>
  <c r="GC105" i="22" s="1"/>
  <c r="CA105" i="22"/>
  <c r="CC105" i="22" s="1"/>
  <c r="J105" i="22"/>
  <c r="L105" i="22" s="1"/>
  <c r="AA105" i="22"/>
  <c r="AC105" i="22" s="1"/>
  <c r="EA105" i="22"/>
  <c r="EC105" i="22" s="1"/>
  <c r="IA105" i="22"/>
  <c r="IC105" i="22" s="1"/>
  <c r="DA105" i="22"/>
  <c r="DC105" i="22" s="1"/>
  <c r="BA105" i="22"/>
  <c r="BC105" i="22" s="1"/>
  <c r="H105" i="22"/>
  <c r="HA105" i="22"/>
  <c r="HC105" i="22" s="1"/>
  <c r="FA105" i="22"/>
  <c r="FC105" i="22" s="1"/>
  <c r="G105" i="22"/>
  <c r="EA36" i="22"/>
  <c r="EC36" i="22" s="1"/>
  <c r="BA36" i="22"/>
  <c r="BC36" i="22" s="1"/>
  <c r="H36" i="22"/>
  <c r="J36" i="22"/>
  <c r="L36" i="22" s="1"/>
  <c r="AA36" i="22"/>
  <c r="AC36" i="22" s="1"/>
  <c r="IA36" i="22"/>
  <c r="IC36" i="22" s="1"/>
  <c r="FA36" i="22"/>
  <c r="FC36" i="22" s="1"/>
  <c r="CA36" i="22"/>
  <c r="CC36" i="22" s="1"/>
  <c r="DA36" i="22"/>
  <c r="DC36" i="22" s="1"/>
  <c r="HA36" i="22"/>
  <c r="HC36" i="22" s="1"/>
  <c r="GA36" i="22"/>
  <c r="GC36" i="22" s="1"/>
  <c r="G36" i="22"/>
  <c r="BA190" i="22"/>
  <c r="BC190" i="22" s="1"/>
  <c r="CA190" i="22"/>
  <c r="CC190" i="22" s="1"/>
  <c r="AA190" i="22"/>
  <c r="AC190" i="22" s="1"/>
  <c r="H190" i="22"/>
  <c r="J190" i="22"/>
  <c r="L190" i="22" s="1"/>
  <c r="GA190" i="22"/>
  <c r="GC190" i="22" s="1"/>
  <c r="HA190" i="22"/>
  <c r="HC190" i="22" s="1"/>
  <c r="FA190" i="22"/>
  <c r="FC190" i="22" s="1"/>
  <c r="IA190" i="22"/>
  <c r="IC190" i="22" s="1"/>
  <c r="DA190" i="22"/>
  <c r="DC190" i="22" s="1"/>
  <c r="EA190" i="22"/>
  <c r="EC190" i="22" s="1"/>
  <c r="G190" i="22"/>
  <c r="CA145" i="22"/>
  <c r="CC145" i="22" s="1"/>
  <c r="BA145" i="22"/>
  <c r="BC145" i="22" s="1"/>
  <c r="IA145" i="22"/>
  <c r="IC145" i="22" s="1"/>
  <c r="FA145" i="22"/>
  <c r="FC145" i="22" s="1"/>
  <c r="HA145" i="22"/>
  <c r="HC145" i="22" s="1"/>
  <c r="G145" i="22"/>
  <c r="H145" i="22"/>
  <c r="GA145" i="22"/>
  <c r="GC145" i="22" s="1"/>
  <c r="DA145" i="22"/>
  <c r="DC145" i="22" s="1"/>
  <c r="AA145" i="22"/>
  <c r="AC145" i="22" s="1"/>
  <c r="EA145" i="22"/>
  <c r="EC145" i="22" s="1"/>
  <c r="J145" i="22"/>
  <c r="L145" i="22" s="1"/>
  <c r="HA123" i="22"/>
  <c r="HC123" i="22" s="1"/>
  <c r="EA123" i="22"/>
  <c r="EC123" i="22" s="1"/>
  <c r="CA123" i="22"/>
  <c r="CC123" i="22" s="1"/>
  <c r="J123" i="22"/>
  <c r="L123" i="22" s="1"/>
  <c r="FA123" i="22"/>
  <c r="FC123" i="22" s="1"/>
  <c r="BA123" i="22"/>
  <c r="BC123" i="22" s="1"/>
  <c r="AA123" i="22"/>
  <c r="AC123" i="22" s="1"/>
  <c r="DA123" i="22"/>
  <c r="DC123" i="22" s="1"/>
  <c r="H123" i="22"/>
  <c r="IA123" i="22"/>
  <c r="IC123" i="22" s="1"/>
  <c r="GA123" i="22"/>
  <c r="GC123" i="22" s="1"/>
  <c r="G123" i="22"/>
  <c r="HA122" i="22"/>
  <c r="HC122" i="22" s="1"/>
  <c r="J122" i="22"/>
  <c r="L122" i="22" s="1"/>
  <c r="CA122" i="22"/>
  <c r="CC122" i="22" s="1"/>
  <c r="H122" i="22"/>
  <c r="EA122" i="22"/>
  <c r="EC122" i="22" s="1"/>
  <c r="IA122" i="22"/>
  <c r="IC122" i="22" s="1"/>
  <c r="FA122" i="22"/>
  <c r="FC122" i="22" s="1"/>
  <c r="GA122" i="22"/>
  <c r="GC122" i="22" s="1"/>
  <c r="DA122" i="22"/>
  <c r="DC122" i="22" s="1"/>
  <c r="BA122" i="22"/>
  <c r="BC122" i="22" s="1"/>
  <c r="AA122" i="22"/>
  <c r="AC122" i="22" s="1"/>
  <c r="G122" i="22"/>
  <c r="BA88" i="22"/>
  <c r="BC88" i="22" s="1"/>
  <c r="HA88" i="22"/>
  <c r="HC88" i="22" s="1"/>
  <c r="AA88" i="22"/>
  <c r="AC88" i="22" s="1"/>
  <c r="DA88" i="22"/>
  <c r="DC88" i="22" s="1"/>
  <c r="EA88" i="22"/>
  <c r="EC88" i="22" s="1"/>
  <c r="H88" i="22"/>
  <c r="CA88" i="22"/>
  <c r="CC88" i="22" s="1"/>
  <c r="GA88" i="22"/>
  <c r="GC88" i="22" s="1"/>
  <c r="IA88" i="22"/>
  <c r="IC88" i="22" s="1"/>
  <c r="J88" i="22"/>
  <c r="L88" i="22" s="1"/>
  <c r="FA88" i="22"/>
  <c r="FC88" i="22" s="1"/>
  <c r="G88" i="22"/>
  <c r="BA89" i="22"/>
  <c r="BC89" i="22" s="1"/>
  <c r="DA89" i="22"/>
  <c r="DC89" i="22" s="1"/>
  <c r="AA89" i="22"/>
  <c r="AC89" i="22" s="1"/>
  <c r="HA89" i="22"/>
  <c r="HC89" i="22" s="1"/>
  <c r="FA89" i="22"/>
  <c r="FC89" i="22" s="1"/>
  <c r="G89" i="22"/>
  <c r="J89" i="22"/>
  <c r="L89" i="22" s="1"/>
  <c r="EA89" i="22"/>
  <c r="EC89" i="22" s="1"/>
  <c r="H89" i="22"/>
  <c r="GA89" i="22"/>
  <c r="GC89" i="22" s="1"/>
  <c r="IA89" i="22"/>
  <c r="IC89" i="22" s="1"/>
  <c r="CA89" i="22"/>
  <c r="CC89" i="22" s="1"/>
  <c r="HC23" i="22"/>
  <c r="HA24" i="22"/>
  <c r="HA75" i="22"/>
  <c r="HC75" i="22" s="1"/>
  <c r="FA75" i="22"/>
  <c r="FC75" i="22" s="1"/>
  <c r="IA75" i="22"/>
  <c r="IC75" i="22" s="1"/>
  <c r="H75" i="22"/>
  <c r="BA75" i="22"/>
  <c r="BC75" i="22" s="1"/>
  <c r="GA75" i="22"/>
  <c r="GC75" i="22" s="1"/>
  <c r="DA75" i="22"/>
  <c r="DC75" i="22" s="1"/>
  <c r="CA75" i="22"/>
  <c r="CC75" i="22" s="1"/>
  <c r="AA75" i="22"/>
  <c r="AC75" i="22" s="1"/>
  <c r="J75" i="22"/>
  <c r="L75" i="22" s="1"/>
  <c r="EA75" i="22"/>
  <c r="EC75" i="22" s="1"/>
  <c r="G75" i="22"/>
  <c r="HA193" i="22"/>
  <c r="HC193" i="22" s="1"/>
  <c r="EA193" i="22"/>
  <c r="EC193" i="22" s="1"/>
  <c r="IA193" i="22"/>
  <c r="IC193" i="22" s="1"/>
  <c r="J193" i="22"/>
  <c r="L193" i="22" s="1"/>
  <c r="DA193" i="22"/>
  <c r="DC193" i="22" s="1"/>
  <c r="CA193" i="22"/>
  <c r="CC193" i="22" s="1"/>
  <c r="BA193" i="22"/>
  <c r="BC193" i="22" s="1"/>
  <c r="GA193" i="22"/>
  <c r="GC193" i="22" s="1"/>
  <c r="AA193" i="22"/>
  <c r="AC193" i="22" s="1"/>
  <c r="FA193" i="22"/>
  <c r="FC193" i="22" s="1"/>
  <c r="H193" i="22"/>
  <c r="G193" i="22"/>
  <c r="HA114" i="22"/>
  <c r="HC114" i="22" s="1"/>
  <c r="FA114" i="22"/>
  <c r="FC114" i="22" s="1"/>
  <c r="DA114" i="22"/>
  <c r="DC114" i="22" s="1"/>
  <c r="GA114" i="22"/>
  <c r="GC114" i="22" s="1"/>
  <c r="J114" i="22"/>
  <c r="L114" i="22" s="1"/>
  <c r="H114" i="22"/>
  <c r="AA114" i="22"/>
  <c r="AC114" i="22" s="1"/>
  <c r="EA114" i="22"/>
  <c r="EC114" i="22" s="1"/>
  <c r="CA114" i="22"/>
  <c r="CC114" i="22" s="1"/>
  <c r="BA114" i="22"/>
  <c r="BC114" i="22" s="1"/>
  <c r="IA114" i="22"/>
  <c r="IC114" i="22" s="1"/>
  <c r="G114" i="22"/>
  <c r="CH23" i="22"/>
  <c r="CI23" i="22"/>
  <c r="IA188" i="22"/>
  <c r="IC188" i="22" s="1"/>
  <c r="HA188" i="22"/>
  <c r="HC188" i="22" s="1"/>
  <c r="CA188" i="22"/>
  <c r="CC188" i="22" s="1"/>
  <c r="J188" i="22"/>
  <c r="L188" i="22" s="1"/>
  <c r="GA188" i="22"/>
  <c r="GC188" i="22" s="1"/>
  <c r="FA188" i="22"/>
  <c r="FC188" i="22" s="1"/>
  <c r="DA188" i="22"/>
  <c r="DC188" i="22" s="1"/>
  <c r="G188" i="22"/>
  <c r="H188" i="22"/>
  <c r="EA188" i="22"/>
  <c r="EC188" i="22" s="1"/>
  <c r="AA188" i="22"/>
  <c r="AC188" i="22" s="1"/>
  <c r="BA188" i="22"/>
  <c r="BC188" i="22" s="1"/>
  <c r="EA173" i="22"/>
  <c r="EC173" i="22" s="1"/>
  <c r="BA173" i="22"/>
  <c r="BC173" i="22" s="1"/>
  <c r="FA173" i="22"/>
  <c r="FC173" i="22" s="1"/>
  <c r="HA173" i="22"/>
  <c r="HC173" i="22" s="1"/>
  <c r="G173" i="22"/>
  <c r="J173" i="22"/>
  <c r="L173" i="22" s="1"/>
  <c r="GA173" i="22"/>
  <c r="GC173" i="22" s="1"/>
  <c r="DA173" i="22"/>
  <c r="DC173" i="22" s="1"/>
  <c r="AA173" i="22"/>
  <c r="AC173" i="22" s="1"/>
  <c r="IA173" i="22"/>
  <c r="IC173" i="22" s="1"/>
  <c r="CA173" i="22"/>
  <c r="CC173" i="22" s="1"/>
  <c r="H173" i="22"/>
  <c r="CG24" i="22"/>
  <c r="AA182" i="22"/>
  <c r="AC182" i="22" s="1"/>
  <c r="J182" i="22"/>
  <c r="L182" i="22" s="1"/>
  <c r="CA182" i="22"/>
  <c r="CC182" i="22" s="1"/>
  <c r="BA182" i="22"/>
  <c r="BC182" i="22" s="1"/>
  <c r="EA182" i="22"/>
  <c r="EC182" i="22" s="1"/>
  <c r="FA182" i="22"/>
  <c r="FC182" i="22" s="1"/>
  <c r="GA182" i="22"/>
  <c r="GC182" i="22" s="1"/>
  <c r="H182" i="22"/>
  <c r="IA182" i="22"/>
  <c r="IC182" i="22" s="1"/>
  <c r="G182" i="22"/>
  <c r="DA182" i="22"/>
  <c r="DC182" i="22" s="1"/>
  <c r="HA182" i="22"/>
  <c r="HC182" i="22" s="1"/>
  <c r="BA125" i="22"/>
  <c r="BC125" i="22" s="1"/>
  <c r="FA125" i="22"/>
  <c r="FC125" i="22" s="1"/>
  <c r="IA125" i="22"/>
  <c r="IC125" i="22" s="1"/>
  <c r="DA125" i="22"/>
  <c r="DC125" i="22" s="1"/>
  <c r="HA125" i="22"/>
  <c r="HC125" i="22" s="1"/>
  <c r="EA125" i="22"/>
  <c r="EC125" i="22" s="1"/>
  <c r="GA125" i="22"/>
  <c r="GC125" i="22" s="1"/>
  <c r="J125" i="22"/>
  <c r="L125" i="22" s="1"/>
  <c r="AA125" i="22"/>
  <c r="AC125" i="22" s="1"/>
  <c r="CA125" i="22"/>
  <c r="CC125" i="22" s="1"/>
  <c r="H125" i="22"/>
  <c r="G125" i="22"/>
  <c r="J97" i="22"/>
  <c r="L97" i="22" s="1"/>
  <c r="BA97" i="22"/>
  <c r="BC97" i="22" s="1"/>
  <c r="GA97" i="22"/>
  <c r="GC97" i="22" s="1"/>
  <c r="FA97" i="22"/>
  <c r="FC97" i="22" s="1"/>
  <c r="H97" i="22"/>
  <c r="AA97" i="22"/>
  <c r="AC97" i="22" s="1"/>
  <c r="EA97" i="22"/>
  <c r="EC97" i="22" s="1"/>
  <c r="IA97" i="22"/>
  <c r="IC97" i="22" s="1"/>
  <c r="CA97" i="22"/>
  <c r="CC97" i="22" s="1"/>
  <c r="DA97" i="22"/>
  <c r="DC97" i="22" s="1"/>
  <c r="G97" i="22"/>
  <c r="HA97" i="22"/>
  <c r="HC97" i="22" s="1"/>
  <c r="HA46" i="22"/>
  <c r="HC46" i="22" s="1"/>
  <c r="CA46" i="22"/>
  <c r="CC46" i="22" s="1"/>
  <c r="FA46" i="22"/>
  <c r="FC46" i="22" s="1"/>
  <c r="EA46" i="22"/>
  <c r="EC46" i="22" s="1"/>
  <c r="H46" i="22"/>
  <c r="DA46" i="22"/>
  <c r="DC46" i="22" s="1"/>
  <c r="IA46" i="22"/>
  <c r="IC46" i="22" s="1"/>
  <c r="J46" i="22"/>
  <c r="L46" i="22" s="1"/>
  <c r="AA46" i="22"/>
  <c r="AC46" i="22" s="1"/>
  <c r="BA46" i="22"/>
  <c r="BC46" i="22" s="1"/>
  <c r="GA46" i="22"/>
  <c r="GC46" i="22" s="1"/>
  <c r="G46" i="22"/>
  <c r="GA43" i="22"/>
  <c r="GC43" i="22" s="1"/>
  <c r="DA43" i="22"/>
  <c r="DC43" i="22" s="1"/>
  <c r="IA43" i="22"/>
  <c r="IC43" i="22" s="1"/>
  <c r="EA43" i="22"/>
  <c r="EC43" i="22" s="1"/>
  <c r="FA43" i="22"/>
  <c r="FC43" i="22" s="1"/>
  <c r="H43" i="22"/>
  <c r="BA43" i="22"/>
  <c r="BC43" i="22" s="1"/>
  <c r="J43" i="22"/>
  <c r="L43" i="22" s="1"/>
  <c r="CA43" i="22"/>
  <c r="CC43" i="22" s="1"/>
  <c r="AA43" i="22"/>
  <c r="AC43" i="22" s="1"/>
  <c r="HA43" i="22"/>
  <c r="HC43" i="22" s="1"/>
  <c r="G43" i="22"/>
  <c r="H27" i="22"/>
  <c r="G27" i="22"/>
  <c r="G28" i="22" s="1"/>
  <c r="EA27" i="22"/>
  <c r="FA27" i="22"/>
  <c r="BA27" i="22"/>
  <c r="DA27" i="22"/>
  <c r="HA111" i="22"/>
  <c r="HC111" i="22" s="1"/>
  <c r="EA111" i="22"/>
  <c r="EC111" i="22" s="1"/>
  <c r="DA111" i="22"/>
  <c r="DC111" i="22" s="1"/>
  <c r="J111" i="22"/>
  <c r="L111" i="22" s="1"/>
  <c r="GA111" i="22"/>
  <c r="GC111" i="22" s="1"/>
  <c r="CA111" i="22"/>
  <c r="CC111" i="22" s="1"/>
  <c r="BA111" i="22"/>
  <c r="BC111" i="22" s="1"/>
  <c r="FA111" i="22"/>
  <c r="FC111" i="22" s="1"/>
  <c r="AA111" i="22"/>
  <c r="AC111" i="22" s="1"/>
  <c r="H111" i="22"/>
  <c r="G111" i="22"/>
  <c r="IA111" i="22"/>
  <c r="IC111" i="22" s="1"/>
  <c r="IA84" i="22"/>
  <c r="IC84" i="22" s="1"/>
  <c r="HA84" i="22"/>
  <c r="HC84" i="22" s="1"/>
  <c r="FA84" i="22"/>
  <c r="FC84" i="22" s="1"/>
  <c r="BA84" i="22"/>
  <c r="BC84" i="22" s="1"/>
  <c r="EA84" i="22"/>
  <c r="EC84" i="22" s="1"/>
  <c r="DA84" i="22"/>
  <c r="DC84" i="22" s="1"/>
  <c r="GA84" i="22"/>
  <c r="GC84" i="22" s="1"/>
  <c r="H84" i="22"/>
  <c r="AA84" i="22"/>
  <c r="AC84" i="22" s="1"/>
  <c r="G84" i="22"/>
  <c r="CA84" i="22"/>
  <c r="CC84" i="22" s="1"/>
  <c r="J84" i="22"/>
  <c r="L84" i="22" s="1"/>
  <c r="L20" i="22"/>
  <c r="FA48" i="22"/>
  <c r="FC48" i="22" s="1"/>
  <c r="H48" i="22"/>
  <c r="HA48" i="22"/>
  <c r="HC48" i="22" s="1"/>
  <c r="IA48" i="22"/>
  <c r="IC48" i="22" s="1"/>
  <c r="DA48" i="22"/>
  <c r="DC48" i="22" s="1"/>
  <c r="EA48" i="22"/>
  <c r="EC48" i="22" s="1"/>
  <c r="GA48" i="22"/>
  <c r="GC48" i="22" s="1"/>
  <c r="AA48" i="22"/>
  <c r="AC48" i="22" s="1"/>
  <c r="BA48" i="22"/>
  <c r="BC48" i="22" s="1"/>
  <c r="J48" i="22"/>
  <c r="L48" i="22" s="1"/>
  <c r="CA48" i="22"/>
  <c r="CC48" i="22" s="1"/>
  <c r="G48" i="22"/>
  <c r="FA74" i="22"/>
  <c r="FC74" i="22" s="1"/>
  <c r="BA74" i="22"/>
  <c r="BC74" i="22" s="1"/>
  <c r="AA74" i="22"/>
  <c r="AC74" i="22" s="1"/>
  <c r="DA74" i="22"/>
  <c r="DC74" i="22" s="1"/>
  <c r="H74" i="22"/>
  <c r="CA74" i="22"/>
  <c r="CC74" i="22" s="1"/>
  <c r="G74" i="22"/>
  <c r="EA74" i="22"/>
  <c r="EC74" i="22" s="1"/>
  <c r="GA74" i="22"/>
  <c r="GC74" i="22" s="1"/>
  <c r="IA74" i="22"/>
  <c r="IC74" i="22" s="1"/>
  <c r="J74" i="22"/>
  <c r="L74" i="22" s="1"/>
  <c r="HA74" i="22"/>
  <c r="HC74" i="22" s="1"/>
  <c r="GA200" i="22"/>
  <c r="GC200" i="22" s="1"/>
  <c r="IA200" i="22"/>
  <c r="IC200" i="22" s="1"/>
  <c r="EA200" i="22"/>
  <c r="EC200" i="22" s="1"/>
  <c r="DA200" i="22"/>
  <c r="DC200" i="22" s="1"/>
  <c r="H200" i="22"/>
  <c r="HA200" i="22"/>
  <c r="HC200" i="22" s="1"/>
  <c r="BA200" i="22"/>
  <c r="BC200" i="22" s="1"/>
  <c r="J200" i="22"/>
  <c r="L200" i="22" s="1"/>
  <c r="CA200" i="22"/>
  <c r="CC200" i="22" s="1"/>
  <c r="AA200" i="22"/>
  <c r="AC200" i="22" s="1"/>
  <c r="FA200" i="22"/>
  <c r="FC200" i="22" s="1"/>
  <c r="G200" i="22"/>
  <c r="CA130" i="22"/>
  <c r="CC130" i="22" s="1"/>
  <c r="EA130" i="22"/>
  <c r="EC130" i="22" s="1"/>
  <c r="HA130" i="22"/>
  <c r="HC130" i="22" s="1"/>
  <c r="J130" i="22"/>
  <c r="L130" i="22" s="1"/>
  <c r="FA130" i="22"/>
  <c r="FC130" i="22" s="1"/>
  <c r="GA130" i="22"/>
  <c r="GC130" i="22" s="1"/>
  <c r="DA130" i="22"/>
  <c r="DC130" i="22" s="1"/>
  <c r="BA130" i="22"/>
  <c r="BC130" i="22" s="1"/>
  <c r="AA130" i="22"/>
  <c r="AC130" i="22" s="1"/>
  <c r="IA130" i="22"/>
  <c r="IC130" i="22" s="1"/>
  <c r="H130" i="22"/>
  <c r="G130" i="22"/>
  <c r="IA77" i="22"/>
  <c r="IC77" i="22" s="1"/>
  <c r="DA77" i="22"/>
  <c r="DC77" i="22" s="1"/>
  <c r="HA77" i="22"/>
  <c r="HC77" i="22" s="1"/>
  <c r="GA77" i="22"/>
  <c r="GC77" i="22" s="1"/>
  <c r="BA77" i="22"/>
  <c r="BC77" i="22" s="1"/>
  <c r="EA77" i="22"/>
  <c r="EC77" i="22" s="1"/>
  <c r="AA77" i="22"/>
  <c r="AC77" i="22" s="1"/>
  <c r="H77" i="22"/>
  <c r="J77" i="22"/>
  <c r="L77" i="22" s="1"/>
  <c r="FA77" i="22"/>
  <c r="FC77" i="22" s="1"/>
  <c r="CA77" i="22"/>
  <c r="CC77" i="22" s="1"/>
  <c r="G77" i="22"/>
  <c r="EA192" i="22"/>
  <c r="EC192" i="22" s="1"/>
  <c r="IA192" i="22"/>
  <c r="IC192" i="22" s="1"/>
  <c r="HA192" i="22"/>
  <c r="HC192" i="22" s="1"/>
  <c r="DA192" i="22"/>
  <c r="DC192" i="22" s="1"/>
  <c r="FA192" i="22"/>
  <c r="FC192" i="22" s="1"/>
  <c r="BA192" i="22"/>
  <c r="BC192" i="22" s="1"/>
  <c r="CA192" i="22"/>
  <c r="CC192" i="22" s="1"/>
  <c r="GA192" i="22"/>
  <c r="GC192" i="22" s="1"/>
  <c r="H192" i="22"/>
  <c r="AA192" i="22"/>
  <c r="AC192" i="22" s="1"/>
  <c r="J192" i="22"/>
  <c r="L192" i="22" s="1"/>
  <c r="G192" i="22"/>
  <c r="EA120" i="22"/>
  <c r="EC120" i="22" s="1"/>
  <c r="CA120" i="22"/>
  <c r="CC120" i="22" s="1"/>
  <c r="H120" i="22"/>
  <c r="FA120" i="22"/>
  <c r="FC120" i="22" s="1"/>
  <c r="BA120" i="22"/>
  <c r="BC120" i="22" s="1"/>
  <c r="HA120" i="22"/>
  <c r="HC120" i="22" s="1"/>
  <c r="GA120" i="22"/>
  <c r="GC120" i="22" s="1"/>
  <c r="J120" i="22"/>
  <c r="L120" i="22" s="1"/>
  <c r="DA120" i="22"/>
  <c r="DC120" i="22" s="1"/>
  <c r="IA120" i="22"/>
  <c r="IC120" i="22" s="1"/>
  <c r="AA120" i="22"/>
  <c r="AC120" i="22" s="1"/>
  <c r="G120" i="22"/>
  <c r="FA59" i="22"/>
  <c r="FC59" i="22" s="1"/>
  <c r="IA59" i="22"/>
  <c r="IC59" i="22" s="1"/>
  <c r="GA59" i="22"/>
  <c r="GC59" i="22" s="1"/>
  <c r="CA59" i="22"/>
  <c r="CC59" i="22" s="1"/>
  <c r="AA59" i="22"/>
  <c r="AC59" i="22" s="1"/>
  <c r="G59" i="22"/>
  <c r="BA59" i="22"/>
  <c r="BC59" i="22" s="1"/>
  <c r="J59" i="22"/>
  <c r="L59" i="22" s="1"/>
  <c r="H59" i="22"/>
  <c r="HA59" i="22"/>
  <c r="HC59" i="22" s="1"/>
  <c r="DA59" i="22"/>
  <c r="DC59" i="22" s="1"/>
  <c r="EA59" i="22"/>
  <c r="EC59" i="22" s="1"/>
  <c r="AA35" i="22"/>
  <c r="AC35" i="22" s="1"/>
  <c r="J35" i="22"/>
  <c r="L35" i="22" s="1"/>
  <c r="BA35" i="22"/>
  <c r="BC35" i="22" s="1"/>
  <c r="DA35" i="22"/>
  <c r="DC35" i="22" s="1"/>
  <c r="FA35" i="22"/>
  <c r="FC35" i="22" s="1"/>
  <c r="EA35" i="22"/>
  <c r="EC35" i="22" s="1"/>
  <c r="H35" i="22"/>
  <c r="GA35" i="22"/>
  <c r="GC35" i="22" s="1"/>
  <c r="CA35" i="22"/>
  <c r="CC35" i="22" s="1"/>
  <c r="HA35" i="22"/>
  <c r="HC35" i="22" s="1"/>
  <c r="IA35" i="22"/>
  <c r="IC35" i="22" s="1"/>
  <c r="G35" i="22"/>
  <c r="HA92" i="22"/>
  <c r="HC92" i="22" s="1"/>
  <c r="H92" i="22"/>
  <c r="BA92" i="22"/>
  <c r="BC92" i="22" s="1"/>
  <c r="DA92" i="22"/>
  <c r="DC92" i="22" s="1"/>
  <c r="CA92" i="22"/>
  <c r="CC92" i="22" s="1"/>
  <c r="IA92" i="22"/>
  <c r="IC92" i="22" s="1"/>
  <c r="EA92" i="22"/>
  <c r="EC92" i="22" s="1"/>
  <c r="AA92" i="22"/>
  <c r="AC92" i="22" s="1"/>
  <c r="GA92" i="22"/>
  <c r="GC92" i="22" s="1"/>
  <c r="FA92" i="22"/>
  <c r="FC92" i="22" s="1"/>
  <c r="J92" i="22"/>
  <c r="L92" i="22" s="1"/>
  <c r="G92" i="22"/>
  <c r="FA103" i="22"/>
  <c r="FC103" i="22" s="1"/>
  <c r="GA103" i="22"/>
  <c r="GC103" i="22" s="1"/>
  <c r="CA103" i="22"/>
  <c r="CC103" i="22" s="1"/>
  <c r="IA103" i="22"/>
  <c r="IC103" i="22" s="1"/>
  <c r="AA103" i="22"/>
  <c r="AC103" i="22" s="1"/>
  <c r="DA103" i="22"/>
  <c r="DC103" i="22" s="1"/>
  <c r="J103" i="22"/>
  <c r="L103" i="22" s="1"/>
  <c r="BA103" i="22"/>
  <c r="BC103" i="22" s="1"/>
  <c r="H103" i="22"/>
  <c r="EA103" i="22"/>
  <c r="EC103" i="22" s="1"/>
  <c r="HA103" i="22"/>
  <c r="HC103" i="22" s="1"/>
  <c r="G103" i="22"/>
  <c r="IA153" i="22"/>
  <c r="IC153" i="22" s="1"/>
  <c r="HA153" i="22"/>
  <c r="HC153" i="22" s="1"/>
  <c r="CA153" i="22"/>
  <c r="CC153" i="22" s="1"/>
  <c r="H153" i="22"/>
  <c r="DA153" i="22"/>
  <c r="DC153" i="22" s="1"/>
  <c r="J153" i="22"/>
  <c r="L153" i="22" s="1"/>
  <c r="EA153" i="22"/>
  <c r="EC153" i="22" s="1"/>
  <c r="AA153" i="22"/>
  <c r="AC153" i="22" s="1"/>
  <c r="G153" i="22"/>
  <c r="FA153" i="22"/>
  <c r="FC153" i="22" s="1"/>
  <c r="GA153" i="22"/>
  <c r="GC153" i="22" s="1"/>
  <c r="BA153" i="22"/>
  <c r="BC153" i="22" s="1"/>
  <c r="BA70" i="22"/>
  <c r="BC70" i="22" s="1"/>
  <c r="HA70" i="22"/>
  <c r="HC70" i="22" s="1"/>
  <c r="AA70" i="22"/>
  <c r="AC70" i="22" s="1"/>
  <c r="J70" i="22"/>
  <c r="L70" i="22" s="1"/>
  <c r="DA70" i="22"/>
  <c r="DC70" i="22" s="1"/>
  <c r="H70" i="22"/>
  <c r="CA70" i="22"/>
  <c r="CC70" i="22" s="1"/>
  <c r="IA70" i="22"/>
  <c r="IC70" i="22" s="1"/>
  <c r="GA70" i="22"/>
  <c r="GC70" i="22" s="1"/>
  <c r="EA70" i="22"/>
  <c r="EC70" i="22" s="1"/>
  <c r="FA70" i="22"/>
  <c r="FC70" i="22" s="1"/>
  <c r="G70" i="22"/>
  <c r="HA95" i="22"/>
  <c r="HC95" i="22" s="1"/>
  <c r="AA95" i="22"/>
  <c r="AC95" i="22" s="1"/>
  <c r="DA95" i="22"/>
  <c r="DC95" i="22" s="1"/>
  <c r="G95" i="22"/>
  <c r="CA95" i="22"/>
  <c r="CC95" i="22" s="1"/>
  <c r="FA95" i="22"/>
  <c r="FC95" i="22" s="1"/>
  <c r="EA95" i="22"/>
  <c r="EC95" i="22" s="1"/>
  <c r="BA95" i="22"/>
  <c r="BC95" i="22" s="1"/>
  <c r="J95" i="22"/>
  <c r="L95" i="22" s="1"/>
  <c r="IA95" i="22"/>
  <c r="IC95" i="22" s="1"/>
  <c r="GA95" i="22"/>
  <c r="GC95" i="22" s="1"/>
  <c r="H95" i="22"/>
  <c r="HA146" i="22"/>
  <c r="HC146" i="22" s="1"/>
  <c r="EA146" i="22"/>
  <c r="EC146" i="22" s="1"/>
  <c r="GA146" i="22"/>
  <c r="GC146" i="22" s="1"/>
  <c r="H146" i="22"/>
  <c r="BA146" i="22"/>
  <c r="BC146" i="22" s="1"/>
  <c r="J146" i="22"/>
  <c r="L146" i="22" s="1"/>
  <c r="IA146" i="22"/>
  <c r="IC146" i="22" s="1"/>
  <c r="DA146" i="22"/>
  <c r="DC146" i="22" s="1"/>
  <c r="FA146" i="22"/>
  <c r="FC146" i="22" s="1"/>
  <c r="G146" i="22"/>
  <c r="AA146" i="22"/>
  <c r="AC146" i="22" s="1"/>
  <c r="CA146" i="22"/>
  <c r="CC146" i="22" s="1"/>
  <c r="IA50" i="22"/>
  <c r="IC50" i="22" s="1"/>
  <c r="H50" i="22"/>
  <c r="DA50" i="22"/>
  <c r="DC50" i="22" s="1"/>
  <c r="HA50" i="22"/>
  <c r="HC50" i="22" s="1"/>
  <c r="G50" i="22"/>
  <c r="GA50" i="22"/>
  <c r="GC50" i="22" s="1"/>
  <c r="EA50" i="22"/>
  <c r="EC50" i="22" s="1"/>
  <c r="FA50" i="22"/>
  <c r="FC50" i="22" s="1"/>
  <c r="J50" i="22"/>
  <c r="L50" i="22" s="1"/>
  <c r="BA50" i="22"/>
  <c r="BC50" i="22" s="1"/>
  <c r="CA50" i="22"/>
  <c r="CC50" i="22" s="1"/>
  <c r="AA50" i="22"/>
  <c r="AC50" i="22" s="1"/>
  <c r="L17" i="22"/>
  <c r="EA121" i="22"/>
  <c r="EC121" i="22" s="1"/>
  <c r="H121" i="22"/>
  <c r="J121" i="22"/>
  <c r="L121" i="22" s="1"/>
  <c r="AA121" i="22"/>
  <c r="AC121" i="22" s="1"/>
  <c r="G121" i="22"/>
  <c r="FA121" i="22"/>
  <c r="FC121" i="22" s="1"/>
  <c r="GA121" i="22"/>
  <c r="GC121" i="22" s="1"/>
  <c r="HA121" i="22"/>
  <c r="HC121" i="22" s="1"/>
  <c r="BA121" i="22"/>
  <c r="BC121" i="22" s="1"/>
  <c r="CA121" i="22"/>
  <c r="CC121" i="22" s="1"/>
  <c r="IA121" i="22"/>
  <c r="IC121" i="22" s="1"/>
  <c r="DA121" i="22"/>
  <c r="DC121" i="22" s="1"/>
  <c r="H183" i="22"/>
  <c r="IA183" i="22"/>
  <c r="IC183" i="22" s="1"/>
  <c r="HA183" i="22"/>
  <c r="HC183" i="22" s="1"/>
  <c r="BA183" i="22"/>
  <c r="BC183" i="22" s="1"/>
  <c r="J183" i="22"/>
  <c r="L183" i="22" s="1"/>
  <c r="DA183" i="22"/>
  <c r="DC183" i="22" s="1"/>
  <c r="CA183" i="22"/>
  <c r="CC183" i="22" s="1"/>
  <c r="GA183" i="22"/>
  <c r="GC183" i="22" s="1"/>
  <c r="FA183" i="22"/>
  <c r="FC183" i="22" s="1"/>
  <c r="EA183" i="22"/>
  <c r="EC183" i="22" s="1"/>
  <c r="AA183" i="22"/>
  <c r="AC183" i="22" s="1"/>
  <c r="G183" i="22"/>
  <c r="J126" i="22"/>
  <c r="L126" i="22" s="1"/>
  <c r="BA126" i="22"/>
  <c r="BC126" i="22" s="1"/>
  <c r="DA126" i="22"/>
  <c r="DC126" i="22" s="1"/>
  <c r="AA126" i="22"/>
  <c r="AC126" i="22" s="1"/>
  <c r="FA126" i="22"/>
  <c r="FC126" i="22" s="1"/>
  <c r="G126" i="22"/>
  <c r="EA126" i="22"/>
  <c r="EC126" i="22" s="1"/>
  <c r="H126" i="22"/>
  <c r="HA126" i="22"/>
  <c r="HC126" i="22" s="1"/>
  <c r="CA126" i="22"/>
  <c r="CC126" i="22" s="1"/>
  <c r="GA126" i="22"/>
  <c r="GC126" i="22" s="1"/>
  <c r="IA126" i="22"/>
  <c r="IC126" i="22" s="1"/>
  <c r="DA147" i="22"/>
  <c r="DC147" i="22" s="1"/>
  <c r="GA147" i="22"/>
  <c r="GC147" i="22" s="1"/>
  <c r="EA147" i="22"/>
  <c r="EC147" i="22" s="1"/>
  <c r="J147" i="22"/>
  <c r="L147" i="22" s="1"/>
  <c r="BA147" i="22"/>
  <c r="BC147" i="22" s="1"/>
  <c r="H147" i="22"/>
  <c r="HA147" i="22"/>
  <c r="HC147" i="22" s="1"/>
  <c r="IA147" i="22"/>
  <c r="IC147" i="22" s="1"/>
  <c r="AA147" i="22"/>
  <c r="AC147" i="22" s="1"/>
  <c r="FA147" i="22"/>
  <c r="FC147" i="22" s="1"/>
  <c r="G147" i="22"/>
  <c r="CA147" i="22"/>
  <c r="CC147" i="22" s="1"/>
  <c r="DA99" i="22"/>
  <c r="DC99" i="22" s="1"/>
  <c r="IA99" i="22"/>
  <c r="IC99" i="22" s="1"/>
  <c r="CA99" i="22"/>
  <c r="CC99" i="22" s="1"/>
  <c r="H99" i="22"/>
  <c r="J99" i="22"/>
  <c r="L99" i="22" s="1"/>
  <c r="GA99" i="22"/>
  <c r="GC99" i="22" s="1"/>
  <c r="AA99" i="22"/>
  <c r="AC99" i="22" s="1"/>
  <c r="HA99" i="22"/>
  <c r="HC99" i="22" s="1"/>
  <c r="BA99" i="22"/>
  <c r="BC99" i="22" s="1"/>
  <c r="G99" i="22"/>
  <c r="EA99" i="22"/>
  <c r="EC99" i="22" s="1"/>
  <c r="FA99" i="22"/>
  <c r="FC99" i="22" s="1"/>
  <c r="H60" i="22"/>
  <c r="CA60" i="22"/>
  <c r="CC60" i="22" s="1"/>
  <c r="IA60" i="22"/>
  <c r="IC60" i="22" s="1"/>
  <c r="GA60" i="22"/>
  <c r="GC60" i="22" s="1"/>
  <c r="FA60" i="22"/>
  <c r="FC60" i="22" s="1"/>
  <c r="AA60" i="22"/>
  <c r="AC60" i="22" s="1"/>
  <c r="BA60" i="22"/>
  <c r="BC60" i="22" s="1"/>
  <c r="J60" i="22"/>
  <c r="L60" i="22" s="1"/>
  <c r="HA60" i="22"/>
  <c r="HC60" i="22" s="1"/>
  <c r="DA60" i="22"/>
  <c r="DC60" i="22" s="1"/>
  <c r="EA60" i="22"/>
  <c r="EC60" i="22" s="1"/>
  <c r="G60" i="22"/>
  <c r="HA85" i="22"/>
  <c r="HC85" i="22" s="1"/>
  <c r="IA85" i="22"/>
  <c r="IC85" i="22" s="1"/>
  <c r="EA85" i="22"/>
  <c r="EC85" i="22" s="1"/>
  <c r="BA85" i="22"/>
  <c r="BC85" i="22" s="1"/>
  <c r="GA85" i="22"/>
  <c r="GC85" i="22" s="1"/>
  <c r="J85" i="22"/>
  <c r="L85" i="22" s="1"/>
  <c r="DA85" i="22"/>
  <c r="DC85" i="22" s="1"/>
  <c r="AA85" i="22"/>
  <c r="AC85" i="22" s="1"/>
  <c r="FA85" i="22"/>
  <c r="FC85" i="22" s="1"/>
  <c r="CA85" i="22"/>
  <c r="CC85" i="22" s="1"/>
  <c r="H85" i="22"/>
  <c r="G85" i="22"/>
  <c r="J141" i="22"/>
  <c r="L141" i="22" s="1"/>
  <c r="HA141" i="22"/>
  <c r="HC141" i="22" s="1"/>
  <c r="DA141" i="22"/>
  <c r="DC141" i="22" s="1"/>
  <c r="FA141" i="22"/>
  <c r="FC141" i="22" s="1"/>
  <c r="GA141" i="22"/>
  <c r="GC141" i="22" s="1"/>
  <c r="H141" i="22"/>
  <c r="CA141" i="22"/>
  <c r="CC141" i="22" s="1"/>
  <c r="EA141" i="22"/>
  <c r="EC141" i="22" s="1"/>
  <c r="AA141" i="22"/>
  <c r="AC141" i="22" s="1"/>
  <c r="IA141" i="22"/>
  <c r="IC141" i="22" s="1"/>
  <c r="BA141" i="22"/>
  <c r="BC141" i="22" s="1"/>
  <c r="G141" i="22"/>
  <c r="HA93" i="22"/>
  <c r="HC93" i="22" s="1"/>
  <c r="H93" i="22"/>
  <c r="FA93" i="22"/>
  <c r="FC93" i="22" s="1"/>
  <c r="IA93" i="22"/>
  <c r="IC93" i="22" s="1"/>
  <c r="DA93" i="22"/>
  <c r="DC93" i="22" s="1"/>
  <c r="AA93" i="22"/>
  <c r="AC93" i="22" s="1"/>
  <c r="J93" i="22"/>
  <c r="L93" i="22" s="1"/>
  <c r="CA93" i="22"/>
  <c r="CC93" i="22" s="1"/>
  <c r="GA93" i="22"/>
  <c r="GC93" i="22" s="1"/>
  <c r="EA93" i="22"/>
  <c r="EC93" i="22" s="1"/>
  <c r="BA93" i="22"/>
  <c r="BC93" i="22" s="1"/>
  <c r="G93" i="22"/>
  <c r="EA58" i="22"/>
  <c r="EC58" i="22" s="1"/>
  <c r="AA58" i="22"/>
  <c r="AC58" i="22" s="1"/>
  <c r="H58" i="22"/>
  <c r="J58" i="22"/>
  <c r="L58" i="22" s="1"/>
  <c r="GA58" i="22"/>
  <c r="GC58" i="22" s="1"/>
  <c r="IA58" i="22"/>
  <c r="IC58" i="22" s="1"/>
  <c r="HA58" i="22"/>
  <c r="HC58" i="22" s="1"/>
  <c r="FA58" i="22"/>
  <c r="FC58" i="22" s="1"/>
  <c r="BA58" i="22"/>
  <c r="BC58" i="22" s="1"/>
  <c r="CA58" i="22"/>
  <c r="CC58" i="22" s="1"/>
  <c r="DA58" i="22"/>
  <c r="DC58" i="22" s="1"/>
  <c r="G58" i="22"/>
  <c r="BA73" i="22"/>
  <c r="BC73" i="22" s="1"/>
  <c r="H73" i="22"/>
  <c r="GA73" i="22"/>
  <c r="GC73" i="22" s="1"/>
  <c r="CA73" i="22"/>
  <c r="CC73" i="22" s="1"/>
  <c r="FA73" i="22"/>
  <c r="FC73" i="22" s="1"/>
  <c r="G73" i="22"/>
  <c r="EA73" i="22"/>
  <c r="EC73" i="22" s="1"/>
  <c r="J73" i="22"/>
  <c r="L73" i="22" s="1"/>
  <c r="HA73" i="22"/>
  <c r="HC73" i="22" s="1"/>
  <c r="IA73" i="22"/>
  <c r="IC73" i="22" s="1"/>
  <c r="DA73" i="22"/>
  <c r="DC73" i="22" s="1"/>
  <c r="AA73" i="22"/>
  <c r="AC73" i="22" s="1"/>
  <c r="J24" i="22"/>
  <c r="L23" i="22"/>
  <c r="CA91" i="22"/>
  <c r="CC91" i="22" s="1"/>
  <c r="FA91" i="22"/>
  <c r="FC91" i="22" s="1"/>
  <c r="J91" i="22"/>
  <c r="L91" i="22" s="1"/>
  <c r="AA91" i="22"/>
  <c r="AC91" i="22" s="1"/>
  <c r="DA91" i="22"/>
  <c r="DC91" i="22" s="1"/>
  <c r="G91" i="22"/>
  <c r="H91" i="22"/>
  <c r="GA91" i="22"/>
  <c r="GC91" i="22" s="1"/>
  <c r="HA91" i="22"/>
  <c r="HC91" i="22" s="1"/>
  <c r="BA91" i="22"/>
  <c r="BC91" i="22" s="1"/>
  <c r="IA91" i="22"/>
  <c r="IC91" i="22" s="1"/>
  <c r="EA91" i="22"/>
  <c r="EC91" i="22" s="1"/>
  <c r="GA151" i="22"/>
  <c r="GC151" i="22" s="1"/>
  <c r="H151" i="22"/>
  <c r="J151" i="22"/>
  <c r="L151" i="22" s="1"/>
  <c r="IA151" i="22"/>
  <c r="IC151" i="22" s="1"/>
  <c r="FA151" i="22"/>
  <c r="FC151" i="22" s="1"/>
  <c r="CA151" i="22"/>
  <c r="CC151" i="22" s="1"/>
  <c r="BA151" i="22"/>
  <c r="BC151" i="22" s="1"/>
  <c r="EA151" i="22"/>
  <c r="EC151" i="22" s="1"/>
  <c r="HA151" i="22"/>
  <c r="HC151" i="22" s="1"/>
  <c r="DA151" i="22"/>
  <c r="DC151" i="22" s="1"/>
  <c r="AA151" i="22"/>
  <c r="AC151" i="22" s="1"/>
  <c r="G151" i="22"/>
  <c r="H83" i="22"/>
  <c r="GA83" i="22"/>
  <c r="GC83" i="22" s="1"/>
  <c r="EA83" i="22"/>
  <c r="EC83" i="22" s="1"/>
  <c r="DA83" i="22"/>
  <c r="DC83" i="22" s="1"/>
  <c r="CA83" i="22"/>
  <c r="CC83" i="22" s="1"/>
  <c r="AA83" i="22"/>
  <c r="AC83" i="22" s="1"/>
  <c r="G83" i="22"/>
  <c r="BA83" i="22"/>
  <c r="BC83" i="22" s="1"/>
  <c r="HA83" i="22"/>
  <c r="HC83" i="22" s="1"/>
  <c r="IA83" i="22"/>
  <c r="IC83" i="22" s="1"/>
  <c r="J83" i="22"/>
  <c r="L83" i="22" s="1"/>
  <c r="FA83" i="22"/>
  <c r="FC83" i="22" s="1"/>
  <c r="GA139" i="22"/>
  <c r="GC139" i="22" s="1"/>
  <c r="EA139" i="22"/>
  <c r="EC139" i="22" s="1"/>
  <c r="J139" i="22"/>
  <c r="L139" i="22" s="1"/>
  <c r="H139" i="22"/>
  <c r="BA139" i="22"/>
  <c r="BC139" i="22" s="1"/>
  <c r="CA139" i="22"/>
  <c r="CC139" i="22" s="1"/>
  <c r="AA139" i="22"/>
  <c r="AC139" i="22" s="1"/>
  <c r="IA139" i="22"/>
  <c r="IC139" i="22" s="1"/>
  <c r="HA139" i="22"/>
  <c r="HC139" i="22" s="1"/>
  <c r="FA139" i="22"/>
  <c r="FC139" i="22" s="1"/>
  <c r="DA139" i="22"/>
  <c r="DC139" i="22" s="1"/>
  <c r="G139" i="22"/>
  <c r="H170" i="22"/>
  <c r="CA170" i="22"/>
  <c r="CC170" i="22" s="1"/>
  <c r="AA170" i="22"/>
  <c r="AC170" i="22" s="1"/>
  <c r="HA170" i="22"/>
  <c r="HC170" i="22" s="1"/>
  <c r="GA170" i="22"/>
  <c r="GC170" i="22" s="1"/>
  <c r="DA170" i="22"/>
  <c r="DC170" i="22" s="1"/>
  <c r="FA170" i="22"/>
  <c r="FC170" i="22" s="1"/>
  <c r="J170" i="22"/>
  <c r="L170" i="22" s="1"/>
  <c r="BA170" i="22"/>
  <c r="BC170" i="22" s="1"/>
  <c r="EA170" i="22"/>
  <c r="EC170" i="22" s="1"/>
  <c r="IA170" i="22"/>
  <c r="IC170" i="22" s="1"/>
  <c r="G170" i="22"/>
  <c r="EA177" i="22"/>
  <c r="EC177" i="22" s="1"/>
  <c r="BA177" i="22"/>
  <c r="BC177" i="22" s="1"/>
  <c r="HA177" i="22"/>
  <c r="HC177" i="22" s="1"/>
  <c r="CA177" i="22"/>
  <c r="CC177" i="22" s="1"/>
  <c r="IA177" i="22"/>
  <c r="IC177" i="22" s="1"/>
  <c r="AA177" i="22"/>
  <c r="AC177" i="22" s="1"/>
  <c r="J177" i="22"/>
  <c r="L177" i="22" s="1"/>
  <c r="FA177" i="22"/>
  <c r="FC177" i="22" s="1"/>
  <c r="DA177" i="22"/>
  <c r="DC177" i="22" s="1"/>
  <c r="H177" i="22"/>
  <c r="GA177" i="22"/>
  <c r="GC177" i="22" s="1"/>
  <c r="G177" i="22"/>
  <c r="FA185" i="22"/>
  <c r="FC185" i="22" s="1"/>
  <c r="BA185" i="22"/>
  <c r="BC185" i="22" s="1"/>
  <c r="AA185" i="22"/>
  <c r="AC185" i="22" s="1"/>
  <c r="CA185" i="22"/>
  <c r="CC185" i="22" s="1"/>
  <c r="IA185" i="22"/>
  <c r="IC185" i="22" s="1"/>
  <c r="DA185" i="22"/>
  <c r="DC185" i="22" s="1"/>
  <c r="J185" i="22"/>
  <c r="L185" i="22" s="1"/>
  <c r="H185" i="22"/>
  <c r="EA185" i="22"/>
  <c r="EC185" i="22" s="1"/>
  <c r="GA185" i="22"/>
  <c r="GC185" i="22" s="1"/>
  <c r="HA185" i="22"/>
  <c r="HC185" i="22" s="1"/>
  <c r="G185" i="22"/>
  <c r="HA49" i="22"/>
  <c r="HC49" i="22" s="1"/>
  <c r="FA49" i="22"/>
  <c r="FC49" i="22" s="1"/>
  <c r="IA49" i="22"/>
  <c r="IC49" i="22" s="1"/>
  <c r="BA49" i="22"/>
  <c r="BC49" i="22" s="1"/>
  <c r="GA49" i="22"/>
  <c r="GC49" i="22" s="1"/>
  <c r="H49" i="22"/>
  <c r="J49" i="22"/>
  <c r="L49" i="22" s="1"/>
  <c r="AA49" i="22"/>
  <c r="AC49" i="22" s="1"/>
  <c r="DA49" i="22"/>
  <c r="DC49" i="22" s="1"/>
  <c r="EA49" i="22"/>
  <c r="EC49" i="22" s="1"/>
  <c r="CA49" i="22"/>
  <c r="CC49" i="22" s="1"/>
  <c r="G49" i="22"/>
  <c r="AA117" i="22"/>
  <c r="AC117" i="22" s="1"/>
  <c r="EA117" i="22"/>
  <c r="EC117" i="22" s="1"/>
  <c r="BA117" i="22"/>
  <c r="BC117" i="22" s="1"/>
  <c r="HA117" i="22"/>
  <c r="HC117" i="22" s="1"/>
  <c r="DA117" i="22"/>
  <c r="DC117" i="22" s="1"/>
  <c r="H117" i="22"/>
  <c r="CA117" i="22"/>
  <c r="CC117" i="22" s="1"/>
  <c r="IA117" i="22"/>
  <c r="IC117" i="22" s="1"/>
  <c r="J117" i="22"/>
  <c r="L117" i="22" s="1"/>
  <c r="FA117" i="22"/>
  <c r="FC117" i="22" s="1"/>
  <c r="GA117" i="22"/>
  <c r="GC117" i="22" s="1"/>
  <c r="G117" i="22"/>
  <c r="AC25" i="22"/>
  <c r="AA26" i="22"/>
  <c r="BA135" i="22"/>
  <c r="BC135" i="22" s="1"/>
  <c r="GA135" i="22"/>
  <c r="GC135" i="22" s="1"/>
  <c r="EA135" i="22"/>
  <c r="EC135" i="22" s="1"/>
  <c r="DA135" i="22"/>
  <c r="DC135" i="22" s="1"/>
  <c r="H135" i="22"/>
  <c r="AA135" i="22"/>
  <c r="AC135" i="22" s="1"/>
  <c r="FA135" i="22"/>
  <c r="FC135" i="22" s="1"/>
  <c r="IA135" i="22"/>
  <c r="IC135" i="22" s="1"/>
  <c r="HA135" i="22"/>
  <c r="HC135" i="22" s="1"/>
  <c r="CA135" i="22"/>
  <c r="CC135" i="22" s="1"/>
  <c r="J135" i="22"/>
  <c r="L135" i="22" s="1"/>
  <c r="G135" i="22"/>
  <c r="BA101" i="22"/>
  <c r="BC101" i="22" s="1"/>
  <c r="DA101" i="22"/>
  <c r="DC101" i="22" s="1"/>
  <c r="GA101" i="22"/>
  <c r="GC101" i="22" s="1"/>
  <c r="HA101" i="22"/>
  <c r="HC101" i="22" s="1"/>
  <c r="J101" i="22"/>
  <c r="L101" i="22" s="1"/>
  <c r="IA101" i="22"/>
  <c r="IC101" i="22" s="1"/>
  <c r="FA101" i="22"/>
  <c r="FC101" i="22" s="1"/>
  <c r="EA101" i="22"/>
  <c r="EC101" i="22" s="1"/>
  <c r="CA101" i="22"/>
  <c r="CC101" i="22" s="1"/>
  <c r="H101" i="22"/>
  <c r="AA101" i="22"/>
  <c r="AC101" i="22" s="1"/>
  <c r="G101" i="22"/>
  <c r="EA45" i="22"/>
  <c r="EC45" i="22" s="1"/>
  <c r="FA45" i="22"/>
  <c r="FC45" i="22" s="1"/>
  <c r="CA45" i="22"/>
  <c r="CC45" i="22" s="1"/>
  <c r="HA45" i="22"/>
  <c r="HC45" i="22" s="1"/>
  <c r="GA45" i="22"/>
  <c r="GC45" i="22" s="1"/>
  <c r="H45" i="22"/>
  <c r="AA45" i="22"/>
  <c r="AC45" i="22" s="1"/>
  <c r="BA45" i="22"/>
  <c r="BC45" i="22" s="1"/>
  <c r="DA45" i="22"/>
  <c r="DC45" i="22" s="1"/>
  <c r="IA45" i="22"/>
  <c r="IC45" i="22" s="1"/>
  <c r="J45" i="22"/>
  <c r="L45" i="22" s="1"/>
  <c r="G45" i="22"/>
  <c r="AA63" i="22"/>
  <c r="AC63" i="22" s="1"/>
  <c r="FA63" i="22"/>
  <c r="FC63" i="22" s="1"/>
  <c r="IA63" i="22"/>
  <c r="IC63" i="22" s="1"/>
  <c r="HA63" i="22"/>
  <c r="HC63" i="22" s="1"/>
  <c r="CA63" i="22"/>
  <c r="CC63" i="22" s="1"/>
  <c r="GA63" i="22"/>
  <c r="GC63" i="22" s="1"/>
  <c r="BA63" i="22"/>
  <c r="BC63" i="22" s="1"/>
  <c r="J63" i="22"/>
  <c r="L63" i="22" s="1"/>
  <c r="H63" i="22"/>
  <c r="EA63" i="22"/>
  <c r="EC63" i="22" s="1"/>
  <c r="DA63" i="22"/>
  <c r="DC63" i="22" s="1"/>
  <c r="G63" i="22"/>
  <c r="EA164" i="22"/>
  <c r="EC164" i="22" s="1"/>
  <c r="H164" i="22"/>
  <c r="HA164" i="22"/>
  <c r="HC164" i="22" s="1"/>
  <c r="BA164" i="22"/>
  <c r="BC164" i="22" s="1"/>
  <c r="CA164" i="22"/>
  <c r="CC164" i="22" s="1"/>
  <c r="IA164" i="22"/>
  <c r="IC164" i="22" s="1"/>
  <c r="AA164" i="22"/>
  <c r="AC164" i="22" s="1"/>
  <c r="J164" i="22"/>
  <c r="L164" i="22" s="1"/>
  <c r="GA164" i="22"/>
  <c r="GC164" i="22" s="1"/>
  <c r="DA164" i="22"/>
  <c r="DC164" i="22" s="1"/>
  <c r="G164" i="22"/>
  <c r="FA164" i="22"/>
  <c r="FC164" i="22" s="1"/>
  <c r="H30" i="22"/>
  <c r="G30" i="22"/>
  <c r="FA80" i="22"/>
  <c r="FC80" i="22" s="1"/>
  <c r="IA80" i="22"/>
  <c r="IC80" i="22" s="1"/>
  <c r="EA80" i="22"/>
  <c r="EC80" i="22" s="1"/>
  <c r="CA80" i="22"/>
  <c r="CC80" i="22" s="1"/>
  <c r="HA80" i="22"/>
  <c r="HC80" i="22" s="1"/>
  <c r="AA80" i="22"/>
  <c r="AC80" i="22" s="1"/>
  <c r="J80" i="22"/>
  <c r="L80" i="22" s="1"/>
  <c r="DA80" i="22"/>
  <c r="DC80" i="22" s="1"/>
  <c r="BA80" i="22"/>
  <c r="BC80" i="22" s="1"/>
  <c r="H80" i="22"/>
  <c r="GA80" i="22"/>
  <c r="GC80" i="22" s="1"/>
  <c r="G80" i="22"/>
  <c r="H124" i="22"/>
  <c r="J124" i="22"/>
  <c r="L124" i="22" s="1"/>
  <c r="FA124" i="22"/>
  <c r="FC124" i="22" s="1"/>
  <c r="AA124" i="22"/>
  <c r="AC124" i="22" s="1"/>
  <c r="HA124" i="22"/>
  <c r="HC124" i="22" s="1"/>
  <c r="CA124" i="22"/>
  <c r="CC124" i="22" s="1"/>
  <c r="EA124" i="22"/>
  <c r="EC124" i="22" s="1"/>
  <c r="GA124" i="22"/>
  <c r="GC124" i="22" s="1"/>
  <c r="DA124" i="22"/>
  <c r="DC124" i="22" s="1"/>
  <c r="BA124" i="22"/>
  <c r="BC124" i="22" s="1"/>
  <c r="IA124" i="22"/>
  <c r="IC124" i="22" s="1"/>
  <c r="G124" i="22"/>
  <c r="J184" i="22"/>
  <c r="L184" i="22" s="1"/>
  <c r="BA184" i="22"/>
  <c r="BC184" i="22" s="1"/>
  <c r="EA184" i="22"/>
  <c r="EC184" i="22" s="1"/>
  <c r="DA184" i="22"/>
  <c r="DC184" i="22" s="1"/>
  <c r="AA184" i="22"/>
  <c r="AC184" i="22" s="1"/>
  <c r="H184" i="22"/>
  <c r="FA184" i="22"/>
  <c r="FC184" i="22" s="1"/>
  <c r="CA184" i="22"/>
  <c r="CC184" i="22" s="1"/>
  <c r="IA184" i="22"/>
  <c r="IC184" i="22" s="1"/>
  <c r="GA184" i="22"/>
  <c r="GC184" i="22" s="1"/>
  <c r="HA184" i="22"/>
  <c r="HC184" i="22" s="1"/>
  <c r="G184" i="22"/>
  <c r="GA109" i="22"/>
  <c r="GC109" i="22" s="1"/>
  <c r="EA109" i="22"/>
  <c r="EC109" i="22" s="1"/>
  <c r="H109" i="22"/>
  <c r="CA109" i="22"/>
  <c r="CC109" i="22" s="1"/>
  <c r="FA109" i="22"/>
  <c r="FC109" i="22" s="1"/>
  <c r="IA109" i="22"/>
  <c r="IC109" i="22" s="1"/>
  <c r="AA109" i="22"/>
  <c r="AC109" i="22" s="1"/>
  <c r="DA109" i="22"/>
  <c r="DC109" i="22" s="1"/>
  <c r="BA109" i="22"/>
  <c r="BC109" i="22" s="1"/>
  <c r="HA109" i="22"/>
  <c r="HC109" i="22" s="1"/>
  <c r="J109" i="22"/>
  <c r="L109" i="22" s="1"/>
  <c r="G109" i="22"/>
  <c r="J129" i="22"/>
  <c r="L129" i="22" s="1"/>
  <c r="EA129" i="22"/>
  <c r="EC129" i="22" s="1"/>
  <c r="HA129" i="22"/>
  <c r="HC129" i="22" s="1"/>
  <c r="CA129" i="22"/>
  <c r="CC129" i="22" s="1"/>
  <c r="AA129" i="22"/>
  <c r="AC129" i="22" s="1"/>
  <c r="BA129" i="22"/>
  <c r="BC129" i="22" s="1"/>
  <c r="H129" i="22"/>
  <c r="FA129" i="22"/>
  <c r="FC129" i="22" s="1"/>
  <c r="IA129" i="22"/>
  <c r="IC129" i="22" s="1"/>
  <c r="DA129" i="22"/>
  <c r="DC129" i="22" s="1"/>
  <c r="GA129" i="22"/>
  <c r="GC129" i="22" s="1"/>
  <c r="G129" i="22"/>
  <c r="BA112" i="22"/>
  <c r="BC112" i="22" s="1"/>
  <c r="AA112" i="22"/>
  <c r="AC112" i="22" s="1"/>
  <c r="H112" i="22"/>
  <c r="FA112" i="22"/>
  <c r="FC112" i="22" s="1"/>
  <c r="CA112" i="22"/>
  <c r="CC112" i="22" s="1"/>
  <c r="J112" i="22"/>
  <c r="L112" i="22" s="1"/>
  <c r="DA112" i="22"/>
  <c r="DC112" i="22" s="1"/>
  <c r="EA112" i="22"/>
  <c r="EC112" i="22" s="1"/>
  <c r="IA112" i="22"/>
  <c r="IC112" i="22" s="1"/>
  <c r="HA112" i="22"/>
  <c r="HC112" i="22" s="1"/>
  <c r="GA112" i="22"/>
  <c r="GC112" i="22" s="1"/>
  <c r="G112" i="22"/>
  <c r="HA42" i="22"/>
  <c r="HC42" i="22" s="1"/>
  <c r="IA42" i="22"/>
  <c r="IC42" i="22" s="1"/>
  <c r="GA42" i="22"/>
  <c r="GC42" i="22" s="1"/>
  <c r="H42" i="22"/>
  <c r="FA42" i="22"/>
  <c r="FC42" i="22" s="1"/>
  <c r="DA42" i="22"/>
  <c r="DC42" i="22" s="1"/>
  <c r="CA42" i="22"/>
  <c r="CC42" i="22" s="1"/>
  <c r="BA42" i="22"/>
  <c r="BC42" i="22" s="1"/>
  <c r="G42" i="22"/>
  <c r="AA42" i="22"/>
  <c r="AC42" i="22" s="1"/>
  <c r="EA42" i="22"/>
  <c r="EC42" i="22" s="1"/>
  <c r="J42" i="22"/>
  <c r="L42" i="22" s="1"/>
  <c r="J176" i="22"/>
  <c r="L176" i="22" s="1"/>
  <c r="EA176" i="22"/>
  <c r="EC176" i="22" s="1"/>
  <c r="H176" i="22"/>
  <c r="IA176" i="22"/>
  <c r="IC176" i="22" s="1"/>
  <c r="FA176" i="22"/>
  <c r="FC176" i="22" s="1"/>
  <c r="GA176" i="22"/>
  <c r="GC176" i="22" s="1"/>
  <c r="DA176" i="22"/>
  <c r="DC176" i="22" s="1"/>
  <c r="HA176" i="22"/>
  <c r="HC176" i="22" s="1"/>
  <c r="BA176" i="22"/>
  <c r="BC176" i="22" s="1"/>
  <c r="AA176" i="22"/>
  <c r="AC176" i="22" s="1"/>
  <c r="CA176" i="22"/>
  <c r="CC176" i="22" s="1"/>
  <c r="G176" i="22"/>
  <c r="CA26" i="22"/>
  <c r="H31" i="22"/>
  <c r="FA144" i="22"/>
  <c r="FC144" i="22" s="1"/>
  <c r="HA144" i="22"/>
  <c r="HC144" i="22" s="1"/>
  <c r="DA144" i="22"/>
  <c r="DC144" i="22" s="1"/>
  <c r="BA144" i="22"/>
  <c r="BC144" i="22" s="1"/>
  <c r="EA144" i="22"/>
  <c r="EC144" i="22" s="1"/>
  <c r="AA144" i="22"/>
  <c r="AC144" i="22" s="1"/>
  <c r="CA144" i="22"/>
  <c r="CC144" i="22" s="1"/>
  <c r="J144" i="22"/>
  <c r="L144" i="22" s="1"/>
  <c r="IA144" i="22"/>
  <c r="IC144" i="22" s="1"/>
  <c r="H144" i="22"/>
  <c r="GA144" i="22"/>
  <c r="GC144" i="22" s="1"/>
  <c r="G144" i="22"/>
  <c r="DA66" i="22"/>
  <c r="DC66" i="22" s="1"/>
  <c r="J66" i="22"/>
  <c r="L66" i="22" s="1"/>
  <c r="AA66" i="22"/>
  <c r="AC66" i="22" s="1"/>
  <c r="BA66" i="22"/>
  <c r="BC66" i="22" s="1"/>
  <c r="IA66" i="22"/>
  <c r="IC66" i="22" s="1"/>
  <c r="EA66" i="22"/>
  <c r="EC66" i="22" s="1"/>
  <c r="H66" i="22"/>
  <c r="CA66" i="22"/>
  <c r="CC66" i="22" s="1"/>
  <c r="GA66" i="22"/>
  <c r="GC66" i="22" s="1"/>
  <c r="FA66" i="22"/>
  <c r="FC66" i="22" s="1"/>
  <c r="HA66" i="22"/>
  <c r="HC66" i="22" s="1"/>
  <c r="G66" i="22"/>
  <c r="FA163" i="22"/>
  <c r="FC163" i="22" s="1"/>
  <c r="H163" i="22"/>
  <c r="BA163" i="22"/>
  <c r="BC163" i="22" s="1"/>
  <c r="HA163" i="22"/>
  <c r="HC163" i="22" s="1"/>
  <c r="AA163" i="22"/>
  <c r="AC163" i="22" s="1"/>
  <c r="CA163" i="22"/>
  <c r="CC163" i="22" s="1"/>
  <c r="DA163" i="22"/>
  <c r="DC163" i="22" s="1"/>
  <c r="EA163" i="22"/>
  <c r="EC163" i="22" s="1"/>
  <c r="J163" i="22"/>
  <c r="L163" i="22" s="1"/>
  <c r="IA163" i="22"/>
  <c r="IC163" i="22" s="1"/>
  <c r="GA163" i="22"/>
  <c r="GC163" i="22" s="1"/>
  <c r="G163" i="22"/>
  <c r="BA169" i="22"/>
  <c r="BC169" i="22" s="1"/>
  <c r="J169" i="22"/>
  <c r="L169" i="22" s="1"/>
  <c r="H169" i="22"/>
  <c r="HA169" i="22"/>
  <c r="HC169" i="22" s="1"/>
  <c r="DA169" i="22"/>
  <c r="DC169" i="22" s="1"/>
  <c r="AA169" i="22"/>
  <c r="AC169" i="22" s="1"/>
  <c r="CA169" i="22"/>
  <c r="CC169" i="22" s="1"/>
  <c r="IA169" i="22"/>
  <c r="IC169" i="22" s="1"/>
  <c r="FA169" i="22"/>
  <c r="FC169" i="22" s="1"/>
  <c r="GA169" i="22"/>
  <c r="GC169" i="22" s="1"/>
  <c r="EA169" i="22"/>
  <c r="EC169" i="22" s="1"/>
  <c r="G169" i="22"/>
  <c r="GA94" i="22"/>
  <c r="GC94" i="22" s="1"/>
  <c r="J94" i="22"/>
  <c r="L94" i="22" s="1"/>
  <c r="IA94" i="22"/>
  <c r="IC94" i="22" s="1"/>
  <c r="EA94" i="22"/>
  <c r="EC94" i="22" s="1"/>
  <c r="AA94" i="22"/>
  <c r="AC94" i="22" s="1"/>
  <c r="H94" i="22"/>
  <c r="CA94" i="22"/>
  <c r="CC94" i="22" s="1"/>
  <c r="FA94" i="22"/>
  <c r="FC94" i="22" s="1"/>
  <c r="HA94" i="22"/>
  <c r="HC94" i="22" s="1"/>
  <c r="BA94" i="22"/>
  <c r="BC94" i="22" s="1"/>
  <c r="DA94" i="22"/>
  <c r="DC94" i="22" s="1"/>
  <c r="G94" i="22"/>
  <c r="L18" i="22"/>
  <c r="J61" i="22"/>
  <c r="L61" i="22" s="1"/>
  <c r="BA61" i="22"/>
  <c r="BC61" i="22" s="1"/>
  <c r="CA61" i="22"/>
  <c r="CC61" i="22" s="1"/>
  <c r="HA61" i="22"/>
  <c r="HC61" i="22" s="1"/>
  <c r="FA61" i="22"/>
  <c r="FC61" i="22" s="1"/>
  <c r="H61" i="22"/>
  <c r="AA61" i="22"/>
  <c r="AC61" i="22" s="1"/>
  <c r="DA61" i="22"/>
  <c r="DC61" i="22" s="1"/>
  <c r="EA61" i="22"/>
  <c r="EC61" i="22" s="1"/>
  <c r="IA61" i="22"/>
  <c r="IC61" i="22" s="1"/>
  <c r="GA61" i="22"/>
  <c r="GC61" i="22" s="1"/>
  <c r="G61" i="22"/>
  <c r="IA57" i="22"/>
  <c r="IC57" i="22" s="1"/>
  <c r="J57" i="22"/>
  <c r="L57" i="22" s="1"/>
  <c r="FA57" i="22"/>
  <c r="FC57" i="22" s="1"/>
  <c r="CA57" i="22"/>
  <c r="CC57" i="22" s="1"/>
  <c r="EA57" i="22"/>
  <c r="EC57" i="22" s="1"/>
  <c r="BA57" i="22"/>
  <c r="BC57" i="22" s="1"/>
  <c r="HA57" i="22"/>
  <c r="HC57" i="22" s="1"/>
  <c r="DA57" i="22"/>
  <c r="DC57" i="22" s="1"/>
  <c r="GA57" i="22"/>
  <c r="GC57" i="22" s="1"/>
  <c r="AA57" i="22"/>
  <c r="AC57" i="22" s="1"/>
  <c r="H57" i="22"/>
  <c r="G57" i="22"/>
  <c r="J104" i="22"/>
  <c r="L104" i="22" s="1"/>
  <c r="H104" i="22"/>
  <c r="IA104" i="22"/>
  <c r="IC104" i="22" s="1"/>
  <c r="GA104" i="22"/>
  <c r="GC104" i="22" s="1"/>
  <c r="BA104" i="22"/>
  <c r="BC104" i="22" s="1"/>
  <c r="EA104" i="22"/>
  <c r="EC104" i="22" s="1"/>
  <c r="AA104" i="22"/>
  <c r="AC104" i="22" s="1"/>
  <c r="CA104" i="22"/>
  <c r="CC104" i="22" s="1"/>
  <c r="HA104" i="22"/>
  <c r="HC104" i="22" s="1"/>
  <c r="DA104" i="22"/>
  <c r="DC104" i="22" s="1"/>
  <c r="FA104" i="22"/>
  <c r="FC104" i="22" s="1"/>
  <c r="G104" i="22"/>
  <c r="H194" i="22"/>
  <c r="EA194" i="22"/>
  <c r="EC194" i="22" s="1"/>
  <c r="HA194" i="22"/>
  <c r="HC194" i="22" s="1"/>
  <c r="IA194" i="22"/>
  <c r="IC194" i="22" s="1"/>
  <c r="DA194" i="22"/>
  <c r="DC194" i="22" s="1"/>
  <c r="CA194" i="22"/>
  <c r="CC194" i="22" s="1"/>
  <c r="J194" i="22"/>
  <c r="L194" i="22" s="1"/>
  <c r="GA194" i="22"/>
  <c r="GC194" i="22" s="1"/>
  <c r="BA194" i="22"/>
  <c r="BC194" i="22" s="1"/>
  <c r="FA194" i="22"/>
  <c r="FC194" i="22" s="1"/>
  <c r="G194" i="22"/>
  <c r="AA194" i="22"/>
  <c r="AC194" i="22" s="1"/>
  <c r="FA41" i="22"/>
  <c r="FC41" i="22" s="1"/>
  <c r="CA41" i="22"/>
  <c r="CC41" i="22" s="1"/>
  <c r="HA41" i="22"/>
  <c r="HC41" i="22" s="1"/>
  <c r="EA41" i="22"/>
  <c r="EC41" i="22" s="1"/>
  <c r="J41" i="22"/>
  <c r="L41" i="22" s="1"/>
  <c r="IA41" i="22"/>
  <c r="IC41" i="22" s="1"/>
  <c r="AA41" i="22"/>
  <c r="AC41" i="22" s="1"/>
  <c r="BA41" i="22"/>
  <c r="BC41" i="22" s="1"/>
  <c r="H41" i="22"/>
  <c r="G41" i="22"/>
  <c r="GA41" i="22"/>
  <c r="GC41" i="22" s="1"/>
  <c r="DA41" i="22"/>
  <c r="DC41" i="22" s="1"/>
  <c r="CA178" i="22"/>
  <c r="CC178" i="22" s="1"/>
  <c r="BA178" i="22"/>
  <c r="BC178" i="22" s="1"/>
  <c r="IA178" i="22"/>
  <c r="IC178" i="22" s="1"/>
  <c r="HA178" i="22"/>
  <c r="HC178" i="22" s="1"/>
  <c r="AA178" i="22"/>
  <c r="AC178" i="22" s="1"/>
  <c r="J178" i="22"/>
  <c r="L178" i="22" s="1"/>
  <c r="DA178" i="22"/>
  <c r="DC178" i="22" s="1"/>
  <c r="FA178" i="22"/>
  <c r="FC178" i="22" s="1"/>
  <c r="EA178" i="22"/>
  <c r="EC178" i="22" s="1"/>
  <c r="G178" i="22"/>
  <c r="H178" i="22"/>
  <c r="GA178" i="22"/>
  <c r="GC178" i="22" s="1"/>
  <c r="BA40" i="22"/>
  <c r="BC40" i="22" s="1"/>
  <c r="CA40" i="22"/>
  <c r="CC40" i="22" s="1"/>
  <c r="GA40" i="22"/>
  <c r="GC40" i="22" s="1"/>
  <c r="FA40" i="22"/>
  <c r="FC40" i="22" s="1"/>
  <c r="IA40" i="22"/>
  <c r="IC40" i="22" s="1"/>
  <c r="J40" i="22"/>
  <c r="L40" i="22" s="1"/>
  <c r="AA40" i="22"/>
  <c r="AC40" i="22" s="1"/>
  <c r="HA40" i="22"/>
  <c r="HC40" i="22" s="1"/>
  <c r="DA40" i="22"/>
  <c r="DC40" i="22" s="1"/>
  <c r="H40" i="22"/>
  <c r="EA40" i="22"/>
  <c r="EC40" i="22" s="1"/>
  <c r="G40" i="22"/>
  <c r="GA137" i="22"/>
  <c r="GC137" i="22" s="1"/>
  <c r="CA137" i="22"/>
  <c r="CC137" i="22" s="1"/>
  <c r="DA137" i="22"/>
  <c r="DC137" i="22" s="1"/>
  <c r="FA137" i="22"/>
  <c r="FC137" i="22" s="1"/>
  <c r="J137" i="22"/>
  <c r="L137" i="22" s="1"/>
  <c r="G137" i="22"/>
  <c r="IA137" i="22"/>
  <c r="IC137" i="22" s="1"/>
  <c r="EA137" i="22"/>
  <c r="EC137" i="22" s="1"/>
  <c r="HA137" i="22"/>
  <c r="HC137" i="22" s="1"/>
  <c r="H137" i="22"/>
  <c r="AA137" i="22"/>
  <c r="AC137" i="22" s="1"/>
  <c r="BA137" i="22"/>
  <c r="BC137" i="22" s="1"/>
  <c r="CA119" i="22"/>
  <c r="CC119" i="22" s="1"/>
  <c r="AA119" i="22"/>
  <c r="AC119" i="22" s="1"/>
  <c r="HA119" i="22"/>
  <c r="HC119" i="22" s="1"/>
  <c r="J119" i="22"/>
  <c r="L119" i="22" s="1"/>
  <c r="FA119" i="22"/>
  <c r="FC119" i="22" s="1"/>
  <c r="GA119" i="22"/>
  <c r="GC119" i="22" s="1"/>
  <c r="G119" i="22"/>
  <c r="EA119" i="22"/>
  <c r="EC119" i="22" s="1"/>
  <c r="DA119" i="22"/>
  <c r="DC119" i="22" s="1"/>
  <c r="IA119" i="22"/>
  <c r="IC119" i="22" s="1"/>
  <c r="BA119" i="22"/>
  <c r="BC119" i="22" s="1"/>
  <c r="H119" i="22"/>
  <c r="H28" i="22"/>
  <c r="EA28" i="22"/>
  <c r="EC28" i="22" s="1"/>
  <c r="FA28" i="22"/>
  <c r="FC28" i="22" s="1"/>
  <c r="BA28" i="22"/>
  <c r="BC28" i="22" s="1"/>
  <c r="H86" i="22"/>
  <c r="EA86" i="22"/>
  <c r="EC86" i="22" s="1"/>
  <c r="AA86" i="22"/>
  <c r="AC86" i="22" s="1"/>
  <c r="DA86" i="22"/>
  <c r="DC86" i="22" s="1"/>
  <c r="HA86" i="22"/>
  <c r="HC86" i="22" s="1"/>
  <c r="FA86" i="22"/>
  <c r="FC86" i="22" s="1"/>
  <c r="IA86" i="22"/>
  <c r="IC86" i="22" s="1"/>
  <c r="GA86" i="22"/>
  <c r="GC86" i="22" s="1"/>
  <c r="CA86" i="22"/>
  <c r="CC86" i="22" s="1"/>
  <c r="G86" i="22"/>
  <c r="J86" i="22"/>
  <c r="L86" i="22" s="1"/>
  <c r="BA86" i="22"/>
  <c r="BC86" i="22" s="1"/>
  <c r="CA102" i="22"/>
  <c r="CC102" i="22" s="1"/>
  <c r="BA102" i="22"/>
  <c r="BC102" i="22" s="1"/>
  <c r="EA102" i="22"/>
  <c r="EC102" i="22" s="1"/>
  <c r="J102" i="22"/>
  <c r="L102" i="22" s="1"/>
  <c r="GA102" i="22"/>
  <c r="GC102" i="22" s="1"/>
  <c r="H102" i="22"/>
  <c r="AA102" i="22"/>
  <c r="AC102" i="22" s="1"/>
  <c r="IA102" i="22"/>
  <c r="IC102" i="22" s="1"/>
  <c r="FA102" i="22"/>
  <c r="FC102" i="22" s="1"/>
  <c r="DA102" i="22"/>
  <c r="DC102" i="22" s="1"/>
  <c r="G102" i="22"/>
  <c r="HA102" i="22"/>
  <c r="HC102" i="22" s="1"/>
  <c r="CA53" i="22"/>
  <c r="CC53" i="22" s="1"/>
  <c r="GA53" i="22"/>
  <c r="GC53" i="22" s="1"/>
  <c r="FA53" i="22"/>
  <c r="FC53" i="22" s="1"/>
  <c r="J53" i="22"/>
  <c r="L53" i="22" s="1"/>
  <c r="DA53" i="22"/>
  <c r="DC53" i="22" s="1"/>
  <c r="EA53" i="22"/>
  <c r="EC53" i="22" s="1"/>
  <c r="H53" i="22"/>
  <c r="HA53" i="22"/>
  <c r="HC53" i="22" s="1"/>
  <c r="AA53" i="22"/>
  <c r="AC53" i="22" s="1"/>
  <c r="BA53" i="22"/>
  <c r="BC53" i="22" s="1"/>
  <c r="IA53" i="22"/>
  <c r="IC53" i="22" s="1"/>
  <c r="G53" i="22"/>
  <c r="J65" i="22"/>
  <c r="L65" i="22" s="1"/>
  <c r="GA65" i="22"/>
  <c r="GC65" i="22" s="1"/>
  <c r="AA65" i="22"/>
  <c r="AC65" i="22" s="1"/>
  <c r="DA65" i="22"/>
  <c r="DC65" i="22" s="1"/>
  <c r="H65" i="22"/>
  <c r="FA65" i="22"/>
  <c r="FC65" i="22" s="1"/>
  <c r="IA65" i="22"/>
  <c r="IC65" i="22" s="1"/>
  <c r="BA65" i="22"/>
  <c r="BC65" i="22" s="1"/>
  <c r="HA65" i="22"/>
  <c r="HC65" i="22" s="1"/>
  <c r="CA65" i="22"/>
  <c r="CC65" i="22" s="1"/>
  <c r="EA65" i="22"/>
  <c r="EC65" i="22" s="1"/>
  <c r="G65" i="22"/>
  <c r="H62" i="22"/>
  <c r="CA62" i="22"/>
  <c r="CC62" i="22" s="1"/>
  <c r="J62" i="22"/>
  <c r="L62" i="22" s="1"/>
  <c r="FA62" i="22"/>
  <c r="FC62" i="22" s="1"/>
  <c r="AA62" i="22"/>
  <c r="AC62" i="22" s="1"/>
  <c r="IA62" i="22"/>
  <c r="IC62" i="22" s="1"/>
  <c r="DA62" i="22"/>
  <c r="DC62" i="22" s="1"/>
  <c r="GA62" i="22"/>
  <c r="GC62" i="22" s="1"/>
  <c r="BA62" i="22"/>
  <c r="BC62" i="22" s="1"/>
  <c r="G62" i="22"/>
  <c r="EA62" i="22"/>
  <c r="EC62" i="22" s="1"/>
  <c r="HA62" i="22"/>
  <c r="HC62" i="22" s="1"/>
  <c r="H110" i="22"/>
  <c r="BA110" i="22"/>
  <c r="BC110" i="22" s="1"/>
  <c r="GA110" i="22"/>
  <c r="GC110" i="22" s="1"/>
  <c r="CA110" i="22"/>
  <c r="CC110" i="22" s="1"/>
  <c r="AA110" i="22"/>
  <c r="AC110" i="22" s="1"/>
  <c r="HA110" i="22"/>
  <c r="HC110" i="22" s="1"/>
  <c r="DA110" i="22"/>
  <c r="DC110" i="22" s="1"/>
  <c r="EA110" i="22"/>
  <c r="EC110" i="22" s="1"/>
  <c r="J110" i="22"/>
  <c r="L110" i="22" s="1"/>
  <c r="IA110" i="22"/>
  <c r="IC110" i="22" s="1"/>
  <c r="FA110" i="22"/>
  <c r="FC110" i="22" s="1"/>
  <c r="G110" i="22"/>
  <c r="L21" i="22"/>
  <c r="BA115" i="22"/>
  <c r="BC115" i="22" s="1"/>
  <c r="AA115" i="22"/>
  <c r="AC115" i="22" s="1"/>
  <c r="EA115" i="22"/>
  <c r="EC115" i="22" s="1"/>
  <c r="GA115" i="22"/>
  <c r="GC115" i="22" s="1"/>
  <c r="DA115" i="22"/>
  <c r="DC115" i="22" s="1"/>
  <c r="HA115" i="22"/>
  <c r="HC115" i="22" s="1"/>
  <c r="J115" i="22"/>
  <c r="L115" i="22" s="1"/>
  <c r="FA115" i="22"/>
  <c r="FC115" i="22" s="1"/>
  <c r="H115" i="22"/>
  <c r="CA115" i="22"/>
  <c r="CC115" i="22" s="1"/>
  <c r="IA115" i="22"/>
  <c r="IC115" i="22" s="1"/>
  <c r="G115" i="22"/>
  <c r="J180" i="22"/>
  <c r="L180" i="22" s="1"/>
  <c r="AA180" i="22"/>
  <c r="AC180" i="22" s="1"/>
  <c r="GA180" i="22"/>
  <c r="GC180" i="22" s="1"/>
  <c r="BA180" i="22"/>
  <c r="BC180" i="22" s="1"/>
  <c r="IA180" i="22"/>
  <c r="IC180" i="22" s="1"/>
  <c r="EA180" i="22"/>
  <c r="EC180" i="22" s="1"/>
  <c r="FA180" i="22"/>
  <c r="FC180" i="22" s="1"/>
  <c r="H180" i="22"/>
  <c r="DA180" i="22"/>
  <c r="DC180" i="22" s="1"/>
  <c r="CA180" i="22"/>
  <c r="CC180" i="22" s="1"/>
  <c r="HA180" i="22"/>
  <c r="HC180" i="22" s="1"/>
  <c r="G180" i="22"/>
  <c r="DA136" i="22"/>
  <c r="DC136" i="22" s="1"/>
  <c r="IA136" i="22"/>
  <c r="IC136" i="22" s="1"/>
  <c r="HA136" i="22"/>
  <c r="HC136" i="22" s="1"/>
  <c r="GA136" i="22"/>
  <c r="GC136" i="22" s="1"/>
  <c r="FA136" i="22"/>
  <c r="FC136" i="22" s="1"/>
  <c r="CA136" i="22"/>
  <c r="CC136" i="22" s="1"/>
  <c r="J136" i="22"/>
  <c r="L136" i="22" s="1"/>
  <c r="AA136" i="22"/>
  <c r="AC136" i="22" s="1"/>
  <c r="BA136" i="22"/>
  <c r="BC136" i="22" s="1"/>
  <c r="G136" i="22"/>
  <c r="EA136" i="22"/>
  <c r="EC136" i="22" s="1"/>
  <c r="H136" i="22"/>
  <c r="EA201" i="22"/>
  <c r="EC201" i="22" s="1"/>
  <c r="IA201" i="22"/>
  <c r="IC201" i="22" s="1"/>
  <c r="GA201" i="22"/>
  <c r="GC201" i="22" s="1"/>
  <c r="HA201" i="22"/>
  <c r="HC201" i="22" s="1"/>
  <c r="BA201" i="22"/>
  <c r="BC201" i="22" s="1"/>
  <c r="DA201" i="22"/>
  <c r="DC201" i="22" s="1"/>
  <c r="CA201" i="22"/>
  <c r="CC201" i="22" s="1"/>
  <c r="AA201" i="22"/>
  <c r="AC201" i="22" s="1"/>
  <c r="FA201" i="22"/>
  <c r="FC201" i="22" s="1"/>
  <c r="J201" i="22"/>
  <c r="L201" i="22" s="1"/>
  <c r="H201" i="22"/>
  <c r="G201" i="22"/>
  <c r="I201" i="22" s="1"/>
  <c r="H158" i="22"/>
  <c r="EA158" i="22"/>
  <c r="EC158" i="22" s="1"/>
  <c r="J158" i="22"/>
  <c r="L158" i="22" s="1"/>
  <c r="HA158" i="22"/>
  <c r="HC158" i="22" s="1"/>
  <c r="GA158" i="22"/>
  <c r="GC158" i="22" s="1"/>
  <c r="FA158" i="22"/>
  <c r="FC158" i="22" s="1"/>
  <c r="CA158" i="22"/>
  <c r="CC158" i="22" s="1"/>
  <c r="AA158" i="22"/>
  <c r="AC158" i="22" s="1"/>
  <c r="BA158" i="22"/>
  <c r="BC158" i="22" s="1"/>
  <c r="DA158" i="22"/>
  <c r="DC158" i="22" s="1"/>
  <c r="IA158" i="22"/>
  <c r="IC158" i="22" s="1"/>
  <c r="G158" i="22"/>
  <c r="HA132" i="22"/>
  <c r="HC132" i="22" s="1"/>
  <c r="BA132" i="22"/>
  <c r="BC132" i="22" s="1"/>
  <c r="FA132" i="22"/>
  <c r="FC132" i="22" s="1"/>
  <c r="EA132" i="22"/>
  <c r="EC132" i="22" s="1"/>
  <c r="IA132" i="22"/>
  <c r="IC132" i="22" s="1"/>
  <c r="J132" i="22"/>
  <c r="L132" i="22" s="1"/>
  <c r="CA132" i="22"/>
  <c r="CC132" i="22" s="1"/>
  <c r="AA132" i="22"/>
  <c r="AC132" i="22" s="1"/>
  <c r="GA132" i="22"/>
  <c r="GC132" i="22" s="1"/>
  <c r="DA132" i="22"/>
  <c r="DC132" i="22" s="1"/>
  <c r="H132" i="22"/>
  <c r="G132" i="22"/>
  <c r="AA69" i="22"/>
  <c r="AC69" i="22" s="1"/>
  <c r="FA69" i="22"/>
  <c r="FC69" i="22" s="1"/>
  <c r="EA69" i="22"/>
  <c r="EC69" i="22" s="1"/>
  <c r="IA69" i="22"/>
  <c r="IC69" i="22" s="1"/>
  <c r="HA69" i="22"/>
  <c r="HC69" i="22" s="1"/>
  <c r="BA69" i="22"/>
  <c r="BC69" i="22" s="1"/>
  <c r="H69" i="22"/>
  <c r="DA69" i="22"/>
  <c r="DC69" i="22" s="1"/>
  <c r="GA69" i="22"/>
  <c r="GC69" i="22" s="1"/>
  <c r="J69" i="22"/>
  <c r="L69" i="22" s="1"/>
  <c r="CA69" i="22"/>
  <c r="CC69" i="22" s="1"/>
  <c r="G69" i="22"/>
  <c r="IA34" i="22"/>
  <c r="IC34" i="22" s="1"/>
  <c r="H34" i="22"/>
  <c r="J34" i="22"/>
  <c r="L34" i="22" s="1"/>
  <c r="FA34" i="22"/>
  <c r="FC34" i="22" s="1"/>
  <c r="BA34" i="22"/>
  <c r="BC34" i="22" s="1"/>
  <c r="EA34" i="22"/>
  <c r="EC34" i="22" s="1"/>
  <c r="CA34" i="22"/>
  <c r="CC34" i="22" s="1"/>
  <c r="GA34" i="22"/>
  <c r="GC34" i="22" s="1"/>
  <c r="DA34" i="22"/>
  <c r="DC34" i="22" s="1"/>
  <c r="G34" i="22"/>
  <c r="AA34" i="22"/>
  <c r="AC34" i="22" s="1"/>
  <c r="HA34" i="22"/>
  <c r="HC34" i="22" s="1"/>
  <c r="J64" i="22"/>
  <c r="L64" i="22" s="1"/>
  <c r="HA64" i="22"/>
  <c r="HC64" i="22" s="1"/>
  <c r="DA64" i="22"/>
  <c r="DC64" i="22" s="1"/>
  <c r="EA64" i="22"/>
  <c r="EC64" i="22" s="1"/>
  <c r="IA64" i="22"/>
  <c r="IC64" i="22" s="1"/>
  <c r="GA64" i="22"/>
  <c r="GC64" i="22" s="1"/>
  <c r="CA64" i="22"/>
  <c r="CC64" i="22" s="1"/>
  <c r="AA64" i="22"/>
  <c r="AC64" i="22" s="1"/>
  <c r="G64" i="22"/>
  <c r="H64" i="22"/>
  <c r="FA64" i="22"/>
  <c r="FC64" i="22" s="1"/>
  <c r="BA64" i="22"/>
  <c r="BC64" i="22" s="1"/>
  <c r="IA159" i="22"/>
  <c r="IC159" i="22" s="1"/>
  <c r="EA159" i="22"/>
  <c r="EC159" i="22" s="1"/>
  <c r="CA159" i="22"/>
  <c r="CC159" i="22" s="1"/>
  <c r="GA159" i="22"/>
  <c r="GC159" i="22" s="1"/>
  <c r="AA159" i="22"/>
  <c r="AC159" i="22" s="1"/>
  <c r="BA159" i="22"/>
  <c r="BC159" i="22" s="1"/>
  <c r="H159" i="22"/>
  <c r="DA159" i="22"/>
  <c r="DC159" i="22" s="1"/>
  <c r="J159" i="22"/>
  <c r="L159" i="22" s="1"/>
  <c r="HA159" i="22"/>
  <c r="HC159" i="22" s="1"/>
  <c r="FA159" i="22"/>
  <c r="FC159" i="22" s="1"/>
  <c r="G159" i="22"/>
  <c r="FA118" i="22"/>
  <c r="FC118" i="22" s="1"/>
  <c r="IA118" i="22"/>
  <c r="IC118" i="22" s="1"/>
  <c r="HA118" i="22"/>
  <c r="HC118" i="22" s="1"/>
  <c r="BA118" i="22"/>
  <c r="BC118" i="22" s="1"/>
  <c r="CA118" i="22"/>
  <c r="CC118" i="22" s="1"/>
  <c r="GA118" i="22"/>
  <c r="GC118" i="22" s="1"/>
  <c r="H118" i="22"/>
  <c r="DA118" i="22"/>
  <c r="DC118" i="22" s="1"/>
  <c r="EA118" i="22"/>
  <c r="EC118" i="22" s="1"/>
  <c r="J118" i="22"/>
  <c r="L118" i="22" s="1"/>
  <c r="AA118" i="22"/>
  <c r="AC118" i="22" s="1"/>
  <c r="G118" i="22"/>
  <c r="BA161" i="22"/>
  <c r="BC161" i="22" s="1"/>
  <c r="IA161" i="22"/>
  <c r="IC161" i="22" s="1"/>
  <c r="J161" i="22"/>
  <c r="L161" i="22" s="1"/>
  <c r="CA161" i="22"/>
  <c r="CC161" i="22" s="1"/>
  <c r="H161" i="22"/>
  <c r="GA161" i="22"/>
  <c r="GC161" i="22" s="1"/>
  <c r="FA161" i="22"/>
  <c r="FC161" i="22" s="1"/>
  <c r="HA161" i="22"/>
  <c r="HC161" i="22" s="1"/>
  <c r="DA161" i="22"/>
  <c r="DC161" i="22" s="1"/>
  <c r="AA161" i="22"/>
  <c r="AC161" i="22" s="1"/>
  <c r="EA161" i="22"/>
  <c r="EC161" i="22" s="1"/>
  <c r="G161" i="22"/>
  <c r="H138" i="22"/>
  <c r="GA138" i="22"/>
  <c r="GC138" i="22" s="1"/>
  <c r="BA138" i="22"/>
  <c r="BC138" i="22" s="1"/>
  <c r="AA138" i="22"/>
  <c r="AC138" i="22" s="1"/>
  <c r="J138" i="22"/>
  <c r="L138" i="22" s="1"/>
  <c r="HA138" i="22"/>
  <c r="HC138" i="22" s="1"/>
  <c r="FA138" i="22"/>
  <c r="FC138" i="22" s="1"/>
  <c r="CA138" i="22"/>
  <c r="CC138" i="22" s="1"/>
  <c r="IA138" i="22"/>
  <c r="IC138" i="22" s="1"/>
  <c r="EA138" i="22"/>
  <c r="EC138" i="22" s="1"/>
  <c r="DA138" i="22"/>
  <c r="DC138" i="22" s="1"/>
  <c r="G138" i="22"/>
  <c r="FA156" i="22"/>
  <c r="FC156" i="22" s="1"/>
  <c r="H156" i="22"/>
  <c r="IA156" i="22"/>
  <c r="IC156" i="22" s="1"/>
  <c r="HA156" i="22"/>
  <c r="HC156" i="22" s="1"/>
  <c r="CA156" i="22"/>
  <c r="CC156" i="22" s="1"/>
  <c r="BA156" i="22"/>
  <c r="BC156" i="22" s="1"/>
  <c r="DA156" i="22"/>
  <c r="DC156" i="22" s="1"/>
  <c r="J156" i="22"/>
  <c r="L156" i="22" s="1"/>
  <c r="AA156" i="22"/>
  <c r="AC156" i="22" s="1"/>
  <c r="GA156" i="22"/>
  <c r="GC156" i="22" s="1"/>
  <c r="EA156" i="22"/>
  <c r="EC156" i="22" s="1"/>
  <c r="G156" i="22"/>
  <c r="CA67" i="22"/>
  <c r="CC67" i="22" s="1"/>
  <c r="DA67" i="22"/>
  <c r="DC67" i="22" s="1"/>
  <c r="FA67" i="22"/>
  <c r="FC67" i="22" s="1"/>
  <c r="BA67" i="22"/>
  <c r="BC67" i="22" s="1"/>
  <c r="AA67" i="22"/>
  <c r="AC67" i="22" s="1"/>
  <c r="EA67" i="22"/>
  <c r="EC67" i="22" s="1"/>
  <c r="H67" i="22"/>
  <c r="HA67" i="22"/>
  <c r="HC67" i="22" s="1"/>
  <c r="IA67" i="22"/>
  <c r="IC67" i="22" s="1"/>
  <c r="J67" i="22"/>
  <c r="L67" i="22" s="1"/>
  <c r="GA67" i="22"/>
  <c r="GC67" i="22" s="1"/>
  <c r="G67" i="22"/>
  <c r="CA142" i="22"/>
  <c r="CC142" i="22" s="1"/>
  <c r="EA142" i="22"/>
  <c r="EC142" i="22" s="1"/>
  <c r="HA142" i="22"/>
  <c r="HC142" i="22" s="1"/>
  <c r="IA142" i="22"/>
  <c r="IC142" i="22" s="1"/>
  <c r="J142" i="22"/>
  <c r="L142" i="22" s="1"/>
  <c r="AA142" i="22"/>
  <c r="AC142" i="22" s="1"/>
  <c r="GA142" i="22"/>
  <c r="GC142" i="22" s="1"/>
  <c r="H142" i="22"/>
  <c r="FA142" i="22"/>
  <c r="FC142" i="22" s="1"/>
  <c r="BA142" i="22"/>
  <c r="BC142" i="22" s="1"/>
  <c r="G142" i="22"/>
  <c r="DA142" i="22"/>
  <c r="DC142" i="22" s="1"/>
  <c r="AA127" i="22"/>
  <c r="AC127" i="22" s="1"/>
  <c r="CA127" i="22"/>
  <c r="CC127" i="22" s="1"/>
  <c r="DA127" i="22"/>
  <c r="DC127" i="22" s="1"/>
  <c r="IA127" i="22"/>
  <c r="IC127" i="22" s="1"/>
  <c r="GA127" i="22"/>
  <c r="GC127" i="22" s="1"/>
  <c r="H127" i="22"/>
  <c r="EA127" i="22"/>
  <c r="EC127" i="22" s="1"/>
  <c r="FA127" i="22"/>
  <c r="FC127" i="22" s="1"/>
  <c r="HA127" i="22"/>
  <c r="HC127" i="22" s="1"/>
  <c r="BA127" i="22"/>
  <c r="BC127" i="22" s="1"/>
  <c r="J127" i="22"/>
  <c r="L127" i="22" s="1"/>
  <c r="G127" i="22"/>
  <c r="BA181" i="22"/>
  <c r="BC181" i="22" s="1"/>
  <c r="FA181" i="22"/>
  <c r="FC181" i="22" s="1"/>
  <c r="GA181" i="22"/>
  <c r="GC181" i="22" s="1"/>
  <c r="DA181" i="22"/>
  <c r="DC181" i="22" s="1"/>
  <c r="IA181" i="22"/>
  <c r="IC181" i="22" s="1"/>
  <c r="EA181" i="22"/>
  <c r="EC181" i="22" s="1"/>
  <c r="AA181" i="22"/>
  <c r="AC181" i="22" s="1"/>
  <c r="HA181" i="22"/>
  <c r="HC181" i="22" s="1"/>
  <c r="H181" i="22"/>
  <c r="CA181" i="22"/>
  <c r="CC181" i="22" s="1"/>
  <c r="J181" i="22"/>
  <c r="L181" i="22" s="1"/>
  <c r="G181" i="22"/>
  <c r="EA199" i="22"/>
  <c r="EC199" i="22" s="1"/>
  <c r="CA199" i="22"/>
  <c r="CC199" i="22" s="1"/>
  <c r="IA199" i="22"/>
  <c r="IC199" i="22" s="1"/>
  <c r="FA199" i="22"/>
  <c r="FC199" i="22" s="1"/>
  <c r="J199" i="22"/>
  <c r="L199" i="22" s="1"/>
  <c r="AA199" i="22"/>
  <c r="AC199" i="22" s="1"/>
  <c r="BA199" i="22"/>
  <c r="BC199" i="22" s="1"/>
  <c r="DA199" i="22"/>
  <c r="DC199" i="22" s="1"/>
  <c r="GA199" i="22"/>
  <c r="GC199" i="22" s="1"/>
  <c r="H199" i="22"/>
  <c r="HA199" i="22"/>
  <c r="HC199" i="22" s="1"/>
  <c r="G199" i="22"/>
  <c r="FA148" i="22"/>
  <c r="FC148" i="22" s="1"/>
  <c r="IA148" i="22"/>
  <c r="IC148" i="22" s="1"/>
  <c r="BA148" i="22"/>
  <c r="BC148" i="22" s="1"/>
  <c r="HA148" i="22"/>
  <c r="HC148" i="22" s="1"/>
  <c r="H148" i="22"/>
  <c r="EA148" i="22"/>
  <c r="EC148" i="22" s="1"/>
  <c r="DA148" i="22"/>
  <c r="DC148" i="22" s="1"/>
  <c r="AA148" i="22"/>
  <c r="AC148" i="22" s="1"/>
  <c r="GA148" i="22"/>
  <c r="GC148" i="22" s="1"/>
  <c r="CA148" i="22"/>
  <c r="CC148" i="22" s="1"/>
  <c r="J148" i="22"/>
  <c r="L148" i="22" s="1"/>
  <c r="G148" i="22"/>
  <c r="FA96" i="22"/>
  <c r="FC96" i="22" s="1"/>
  <c r="H96" i="22"/>
  <c r="AA96" i="22"/>
  <c r="AC96" i="22" s="1"/>
  <c r="CA96" i="22"/>
  <c r="CC96" i="22" s="1"/>
  <c r="GA96" i="22"/>
  <c r="GC96" i="22" s="1"/>
  <c r="BA96" i="22"/>
  <c r="BC96" i="22" s="1"/>
  <c r="EA96" i="22"/>
  <c r="EC96" i="22" s="1"/>
  <c r="J96" i="22"/>
  <c r="L96" i="22" s="1"/>
  <c r="G96" i="22"/>
  <c r="HA96" i="22"/>
  <c r="HC96" i="22" s="1"/>
  <c r="IA96" i="22"/>
  <c r="IC96" i="22" s="1"/>
  <c r="DA96" i="22"/>
  <c r="DC96" i="22" s="1"/>
  <c r="FA82" i="22"/>
  <c r="FC82" i="22" s="1"/>
  <c r="HA82" i="22"/>
  <c r="HC82" i="22" s="1"/>
  <c r="AA82" i="22"/>
  <c r="AC82" i="22" s="1"/>
  <c r="CA82" i="22"/>
  <c r="CC82" i="22" s="1"/>
  <c r="H82" i="22"/>
  <c r="GA82" i="22"/>
  <c r="GC82" i="22" s="1"/>
  <c r="G82" i="22"/>
  <c r="DA82" i="22"/>
  <c r="DC82" i="22" s="1"/>
  <c r="BA82" i="22"/>
  <c r="BC82" i="22" s="1"/>
  <c r="EA82" i="22"/>
  <c r="EC82" i="22" s="1"/>
  <c r="J82" i="22"/>
  <c r="L82" i="22" s="1"/>
  <c r="IA82" i="22"/>
  <c r="IC82" i="22" s="1"/>
  <c r="CJ24" i="22"/>
  <c r="EA172" i="22"/>
  <c r="EC172" i="22" s="1"/>
  <c r="FA172" i="22"/>
  <c r="FC172" i="22" s="1"/>
  <c r="BA172" i="22"/>
  <c r="BC172" i="22" s="1"/>
  <c r="CA172" i="22"/>
  <c r="CC172" i="22" s="1"/>
  <c r="DA172" i="22"/>
  <c r="DC172" i="22" s="1"/>
  <c r="J172" i="22"/>
  <c r="L172" i="22" s="1"/>
  <c r="H172" i="22"/>
  <c r="IA172" i="22"/>
  <c r="IC172" i="22" s="1"/>
  <c r="AA172" i="22"/>
  <c r="AC172" i="22" s="1"/>
  <c r="GA172" i="22"/>
  <c r="GC172" i="22" s="1"/>
  <c r="HA172" i="22"/>
  <c r="HC172" i="22" s="1"/>
  <c r="G172" i="22"/>
  <c r="CA179" i="22"/>
  <c r="CC179" i="22" s="1"/>
  <c r="AA179" i="22"/>
  <c r="AC179" i="22" s="1"/>
  <c r="BA179" i="22"/>
  <c r="BC179" i="22" s="1"/>
  <c r="EA179" i="22"/>
  <c r="EC179" i="22" s="1"/>
  <c r="H179" i="22"/>
  <c r="IA179" i="22"/>
  <c r="IC179" i="22" s="1"/>
  <c r="HA179" i="22"/>
  <c r="HC179" i="22" s="1"/>
  <c r="GA179" i="22"/>
  <c r="GC179" i="22" s="1"/>
  <c r="FA179" i="22"/>
  <c r="FC179" i="22" s="1"/>
  <c r="J179" i="22"/>
  <c r="L179" i="22" s="1"/>
  <c r="DA179" i="22"/>
  <c r="DC179" i="22" s="1"/>
  <c r="G179" i="22"/>
  <c r="H128" i="22"/>
  <c r="EA128" i="22"/>
  <c r="EC128" i="22" s="1"/>
  <c r="GA128" i="22"/>
  <c r="GC128" i="22" s="1"/>
  <c r="AA128" i="22"/>
  <c r="AC128" i="22" s="1"/>
  <c r="IA128" i="22"/>
  <c r="IC128" i="22" s="1"/>
  <c r="DA128" i="22"/>
  <c r="DC128" i="22" s="1"/>
  <c r="J128" i="22"/>
  <c r="L128" i="22" s="1"/>
  <c r="BA128" i="22"/>
  <c r="BC128" i="22" s="1"/>
  <c r="HA128" i="22"/>
  <c r="HC128" i="22" s="1"/>
  <c r="FA128" i="22"/>
  <c r="FC128" i="22" s="1"/>
  <c r="CA128" i="22"/>
  <c r="CC128" i="22" s="1"/>
  <c r="G128" i="22"/>
  <c r="GA157" i="22"/>
  <c r="GC157" i="22" s="1"/>
  <c r="CA157" i="22"/>
  <c r="CC157" i="22" s="1"/>
  <c r="EA157" i="22"/>
  <c r="EC157" i="22" s="1"/>
  <c r="J157" i="22"/>
  <c r="L157" i="22" s="1"/>
  <c r="FA157" i="22"/>
  <c r="FC157" i="22" s="1"/>
  <c r="AA157" i="22"/>
  <c r="AC157" i="22" s="1"/>
  <c r="H157" i="22"/>
  <c r="DA157" i="22"/>
  <c r="DC157" i="22" s="1"/>
  <c r="IA157" i="22"/>
  <c r="IC157" i="22" s="1"/>
  <c r="BA157" i="22"/>
  <c r="BC157" i="22" s="1"/>
  <c r="HA157" i="22"/>
  <c r="HC157" i="22" s="1"/>
  <c r="G157" i="22"/>
  <c r="J155" i="22"/>
  <c r="L155" i="22" s="1"/>
  <c r="CA155" i="22"/>
  <c r="CC155" i="22" s="1"/>
  <c r="EA155" i="22"/>
  <c r="EC155" i="22" s="1"/>
  <c r="DA155" i="22"/>
  <c r="DC155" i="22" s="1"/>
  <c r="GA155" i="22"/>
  <c r="GC155" i="22" s="1"/>
  <c r="FA155" i="22"/>
  <c r="FC155" i="22" s="1"/>
  <c r="H155" i="22"/>
  <c r="HA155" i="22"/>
  <c r="HC155" i="22" s="1"/>
  <c r="BA155" i="22"/>
  <c r="BC155" i="22" s="1"/>
  <c r="AA155" i="22"/>
  <c r="AC155" i="22" s="1"/>
  <c r="G155" i="22"/>
  <c r="IA155" i="22"/>
  <c r="IC155" i="22" s="1"/>
  <c r="GA116" i="22"/>
  <c r="GC116" i="22" s="1"/>
  <c r="G116" i="22"/>
  <c r="FA116" i="22"/>
  <c r="FC116" i="22" s="1"/>
  <c r="J116" i="22"/>
  <c r="L116" i="22" s="1"/>
  <c r="BA116" i="22"/>
  <c r="BC116" i="22" s="1"/>
  <c r="CA116" i="22"/>
  <c r="CC116" i="22" s="1"/>
  <c r="EA116" i="22"/>
  <c r="EC116" i="22" s="1"/>
  <c r="DA116" i="22"/>
  <c r="DC116" i="22" s="1"/>
  <c r="AA116" i="22"/>
  <c r="AC116" i="22" s="1"/>
  <c r="IA116" i="22"/>
  <c r="IC116" i="22" s="1"/>
  <c r="H116" i="22"/>
  <c r="HA116" i="22"/>
  <c r="HC116" i="22" s="1"/>
  <c r="J149" i="22"/>
  <c r="L149" i="22" s="1"/>
  <c r="FA149" i="22"/>
  <c r="FC149" i="22" s="1"/>
  <c r="HA149" i="22"/>
  <c r="HC149" i="22" s="1"/>
  <c r="AA149" i="22"/>
  <c r="AC149" i="22" s="1"/>
  <c r="CA149" i="22"/>
  <c r="CC149" i="22" s="1"/>
  <c r="BA149" i="22"/>
  <c r="BC149" i="22" s="1"/>
  <c r="H149" i="22"/>
  <c r="IA149" i="22"/>
  <c r="IC149" i="22" s="1"/>
  <c r="DA149" i="22"/>
  <c r="DC149" i="22" s="1"/>
  <c r="EA149" i="22"/>
  <c r="EC149" i="22" s="1"/>
  <c r="GA149" i="22"/>
  <c r="GC149" i="22" s="1"/>
  <c r="G149" i="22"/>
  <c r="IA79" i="22"/>
  <c r="IC79" i="22" s="1"/>
  <c r="FA79" i="22"/>
  <c r="FC79" i="22" s="1"/>
  <c r="EA79" i="22"/>
  <c r="EC79" i="22" s="1"/>
  <c r="CA79" i="22"/>
  <c r="CC79" i="22" s="1"/>
  <c r="DA79" i="22"/>
  <c r="DC79" i="22" s="1"/>
  <c r="GA79" i="22"/>
  <c r="GC79" i="22" s="1"/>
  <c r="AA79" i="22"/>
  <c r="AC79" i="22" s="1"/>
  <c r="HA79" i="22"/>
  <c r="HC79" i="22" s="1"/>
  <c r="H79" i="22"/>
  <c r="BA79" i="22"/>
  <c r="BC79" i="22" s="1"/>
  <c r="J79" i="22"/>
  <c r="L79" i="22" s="1"/>
  <c r="G79" i="22"/>
  <c r="GA55" i="22"/>
  <c r="GC55" i="22" s="1"/>
  <c r="AA55" i="22"/>
  <c r="AC55" i="22" s="1"/>
  <c r="H55" i="22"/>
  <c r="HA55" i="22"/>
  <c r="HC55" i="22" s="1"/>
  <c r="J55" i="22"/>
  <c r="L55" i="22" s="1"/>
  <c r="FA55" i="22"/>
  <c r="FC55" i="22" s="1"/>
  <c r="CA55" i="22"/>
  <c r="CC55" i="22" s="1"/>
  <c r="EA55" i="22"/>
  <c r="EC55" i="22" s="1"/>
  <c r="IA55" i="22"/>
  <c r="IC55" i="22" s="1"/>
  <c r="BA55" i="22"/>
  <c r="BC55" i="22" s="1"/>
  <c r="G55" i="22"/>
  <c r="DA55" i="22"/>
  <c r="DC55" i="22" s="1"/>
  <c r="CA186" i="22"/>
  <c r="CC186" i="22" s="1"/>
  <c r="AA186" i="22"/>
  <c r="AC186" i="22" s="1"/>
  <c r="BA186" i="22"/>
  <c r="BC186" i="22" s="1"/>
  <c r="H186" i="22"/>
  <c r="J186" i="22"/>
  <c r="L186" i="22" s="1"/>
  <c r="FA186" i="22"/>
  <c r="FC186" i="22" s="1"/>
  <c r="HA186" i="22"/>
  <c r="HC186" i="22" s="1"/>
  <c r="IA186" i="22"/>
  <c r="IC186" i="22" s="1"/>
  <c r="GA186" i="22"/>
  <c r="GC186" i="22" s="1"/>
  <c r="EA186" i="22"/>
  <c r="EC186" i="22" s="1"/>
  <c r="DA186" i="22"/>
  <c r="DC186" i="22" s="1"/>
  <c r="G186" i="22"/>
  <c r="HA160" i="22"/>
  <c r="HC160" i="22" s="1"/>
  <c r="J160" i="22"/>
  <c r="L160" i="22" s="1"/>
  <c r="BA160" i="22"/>
  <c r="BC160" i="22" s="1"/>
  <c r="FA160" i="22"/>
  <c r="FC160" i="22" s="1"/>
  <c r="GA160" i="22"/>
  <c r="GC160" i="22" s="1"/>
  <c r="AA160" i="22"/>
  <c r="AC160" i="22" s="1"/>
  <c r="DA160" i="22"/>
  <c r="DC160" i="22" s="1"/>
  <c r="IA160" i="22"/>
  <c r="IC160" i="22" s="1"/>
  <c r="CA160" i="22"/>
  <c r="CC160" i="22" s="1"/>
  <c r="H160" i="22"/>
  <c r="EA160" i="22"/>
  <c r="EC160" i="22" s="1"/>
  <c r="G160" i="22"/>
  <c r="HA162" i="22"/>
  <c r="HC162" i="22" s="1"/>
  <c r="EA162" i="22"/>
  <c r="EC162" i="22" s="1"/>
  <c r="J162" i="22"/>
  <c r="L162" i="22" s="1"/>
  <c r="FA162" i="22"/>
  <c r="FC162" i="22" s="1"/>
  <c r="BA162" i="22"/>
  <c r="BC162" i="22" s="1"/>
  <c r="DA162" i="22"/>
  <c r="DC162" i="22" s="1"/>
  <c r="CA162" i="22"/>
  <c r="CC162" i="22" s="1"/>
  <c r="GA162" i="22"/>
  <c r="GC162" i="22" s="1"/>
  <c r="IA162" i="22"/>
  <c r="IC162" i="22" s="1"/>
  <c r="AA162" i="22"/>
  <c r="AC162" i="22" s="1"/>
  <c r="H162" i="22"/>
  <c r="G162" i="22"/>
  <c r="H29" i="22"/>
  <c r="G29" i="22"/>
  <c r="FA29" i="22"/>
  <c r="FC29" i="22" s="1"/>
  <c r="J71" i="22"/>
  <c r="L71" i="22" s="1"/>
  <c r="IA71" i="22"/>
  <c r="IC71" i="22" s="1"/>
  <c r="HA71" i="22"/>
  <c r="HC71" i="22" s="1"/>
  <c r="FA71" i="22"/>
  <c r="FC71" i="22" s="1"/>
  <c r="AA71" i="22"/>
  <c r="AC71" i="22" s="1"/>
  <c r="EA71" i="22"/>
  <c r="EC71" i="22" s="1"/>
  <c r="BA71" i="22"/>
  <c r="BC71" i="22" s="1"/>
  <c r="GA71" i="22"/>
  <c r="GC71" i="22" s="1"/>
  <c r="H71" i="22"/>
  <c r="DA71" i="22"/>
  <c r="DC71" i="22" s="1"/>
  <c r="CA71" i="22"/>
  <c r="CC71" i="22" s="1"/>
  <c r="G71" i="22"/>
  <c r="EA131" i="22"/>
  <c r="EC131" i="22" s="1"/>
  <c r="HA131" i="22"/>
  <c r="HC131" i="22" s="1"/>
  <c r="IA131" i="22"/>
  <c r="IC131" i="22" s="1"/>
  <c r="FA131" i="22"/>
  <c r="FC131" i="22" s="1"/>
  <c r="CA131" i="22"/>
  <c r="CC131" i="22" s="1"/>
  <c r="G131" i="22"/>
  <c r="GA131" i="22"/>
  <c r="GC131" i="22" s="1"/>
  <c r="J131" i="22"/>
  <c r="L131" i="22" s="1"/>
  <c r="DA131" i="22"/>
  <c r="DC131" i="22" s="1"/>
  <c r="BA131" i="22"/>
  <c r="BC131" i="22" s="1"/>
  <c r="AA131" i="22"/>
  <c r="AC131" i="22" s="1"/>
  <c r="H131" i="22"/>
  <c r="DA197" i="22"/>
  <c r="DC197" i="22" s="1"/>
  <c r="BA197" i="22"/>
  <c r="BC197" i="22" s="1"/>
  <c r="J197" i="22"/>
  <c r="L197" i="22" s="1"/>
  <c r="H197" i="22"/>
  <c r="HA197" i="22"/>
  <c r="HC197" i="22" s="1"/>
  <c r="GA197" i="22"/>
  <c r="GC197" i="22" s="1"/>
  <c r="EA197" i="22"/>
  <c r="EC197" i="22" s="1"/>
  <c r="G197" i="22"/>
  <c r="CA197" i="22"/>
  <c r="CC197" i="22" s="1"/>
  <c r="IA197" i="22"/>
  <c r="IC197" i="22" s="1"/>
  <c r="FA197" i="22"/>
  <c r="FC197" i="22" s="1"/>
  <c r="AA197" i="22"/>
  <c r="AC197" i="22" s="1"/>
  <c r="CA171" i="22"/>
  <c r="CC171" i="22" s="1"/>
  <c r="EA171" i="22"/>
  <c r="EC171" i="22" s="1"/>
  <c r="DA171" i="22"/>
  <c r="DC171" i="22" s="1"/>
  <c r="IA171" i="22"/>
  <c r="IC171" i="22" s="1"/>
  <c r="FA171" i="22"/>
  <c r="FC171" i="22" s="1"/>
  <c r="BA171" i="22"/>
  <c r="BC171" i="22" s="1"/>
  <c r="AA171" i="22"/>
  <c r="AC171" i="22" s="1"/>
  <c r="HA171" i="22"/>
  <c r="HC171" i="22" s="1"/>
  <c r="J171" i="22"/>
  <c r="L171" i="22" s="1"/>
  <c r="GA171" i="22"/>
  <c r="GC171" i="22" s="1"/>
  <c r="H171" i="22"/>
  <c r="G171" i="22"/>
  <c r="J165" i="22"/>
  <c r="L165" i="22" s="1"/>
  <c r="AA165" i="22"/>
  <c r="AC165" i="22" s="1"/>
  <c r="HA165" i="22"/>
  <c r="HC165" i="22" s="1"/>
  <c r="IA165" i="22"/>
  <c r="IC165" i="22" s="1"/>
  <c r="DA165" i="22"/>
  <c r="DC165" i="22" s="1"/>
  <c r="EA165" i="22"/>
  <c r="EC165" i="22" s="1"/>
  <c r="H165" i="22"/>
  <c r="GA165" i="22"/>
  <c r="GC165" i="22" s="1"/>
  <c r="FA165" i="22"/>
  <c r="FC165" i="22" s="1"/>
  <c r="BA165" i="22"/>
  <c r="BC165" i="22" s="1"/>
  <c r="CA165" i="22"/>
  <c r="CC165" i="22" s="1"/>
  <c r="G165" i="22"/>
  <c r="BA195" i="22"/>
  <c r="BC195" i="22" s="1"/>
  <c r="DA195" i="22"/>
  <c r="DC195" i="22" s="1"/>
  <c r="H195" i="22"/>
  <c r="J195" i="22"/>
  <c r="L195" i="22" s="1"/>
  <c r="HA195" i="22"/>
  <c r="HC195" i="22" s="1"/>
  <c r="AA195" i="22"/>
  <c r="AC195" i="22" s="1"/>
  <c r="IA195" i="22"/>
  <c r="IC195" i="22" s="1"/>
  <c r="GA195" i="22"/>
  <c r="GC195" i="22" s="1"/>
  <c r="EA195" i="22"/>
  <c r="EC195" i="22" s="1"/>
  <c r="FA195" i="22"/>
  <c r="FC195" i="22" s="1"/>
  <c r="CA195" i="22"/>
  <c r="CC195" i="22" s="1"/>
  <c r="G195" i="22"/>
  <c r="BA56" i="22"/>
  <c r="BC56" i="22" s="1"/>
  <c r="FA56" i="22"/>
  <c r="FC56" i="22" s="1"/>
  <c r="IA56" i="22"/>
  <c r="IC56" i="22" s="1"/>
  <c r="J56" i="22"/>
  <c r="L56" i="22" s="1"/>
  <c r="DA56" i="22"/>
  <c r="DC56" i="22" s="1"/>
  <c r="HA56" i="22"/>
  <c r="HC56" i="22" s="1"/>
  <c r="H56" i="22"/>
  <c r="CA56" i="22"/>
  <c r="CC56" i="22" s="1"/>
  <c r="EA56" i="22"/>
  <c r="EC56" i="22" s="1"/>
  <c r="GA56" i="22"/>
  <c r="GC56" i="22" s="1"/>
  <c r="AA56" i="22"/>
  <c r="AC56" i="22" s="1"/>
  <c r="G56" i="22"/>
  <c r="IA174" i="22"/>
  <c r="IC174" i="22" s="1"/>
  <c r="AA174" i="22"/>
  <c r="AC174" i="22" s="1"/>
  <c r="FA174" i="22"/>
  <c r="FC174" i="22" s="1"/>
  <c r="BA174" i="22"/>
  <c r="BC174" i="22" s="1"/>
  <c r="EA174" i="22"/>
  <c r="EC174" i="22" s="1"/>
  <c r="J174" i="22"/>
  <c r="L174" i="22" s="1"/>
  <c r="CA174" i="22"/>
  <c r="CC174" i="22" s="1"/>
  <c r="DA174" i="22"/>
  <c r="DC174" i="22" s="1"/>
  <c r="H174" i="22"/>
  <c r="HA174" i="22"/>
  <c r="HC174" i="22" s="1"/>
  <c r="GA174" i="22"/>
  <c r="GC174" i="22" s="1"/>
  <c r="G174" i="22"/>
  <c r="H198" i="22"/>
  <c r="FA198" i="22"/>
  <c r="FC198" i="22" s="1"/>
  <c r="J198" i="22"/>
  <c r="L198" i="22" s="1"/>
  <c r="BA198" i="22"/>
  <c r="BC198" i="22" s="1"/>
  <c r="AA198" i="22"/>
  <c r="AC198" i="22" s="1"/>
  <c r="GA198" i="22"/>
  <c r="GC198" i="22" s="1"/>
  <c r="DA198" i="22"/>
  <c r="DC198" i="22" s="1"/>
  <c r="CA198" i="22"/>
  <c r="CC198" i="22" s="1"/>
  <c r="IA198" i="22"/>
  <c r="IC198" i="22" s="1"/>
  <c r="HA198" i="22"/>
  <c r="HC198" i="22" s="1"/>
  <c r="EA198" i="22"/>
  <c r="EC198" i="22" s="1"/>
  <c r="G198" i="22"/>
  <c r="DA133" i="22"/>
  <c r="DC133" i="22" s="1"/>
  <c r="FA133" i="22"/>
  <c r="FC133" i="22" s="1"/>
  <c r="IA133" i="22"/>
  <c r="IC133" i="22" s="1"/>
  <c r="J133" i="22"/>
  <c r="L133" i="22" s="1"/>
  <c r="BA133" i="22"/>
  <c r="BC133" i="22" s="1"/>
  <c r="EA133" i="22"/>
  <c r="EC133" i="22" s="1"/>
  <c r="H133" i="22"/>
  <c r="GA133" i="22"/>
  <c r="GC133" i="22" s="1"/>
  <c r="HA133" i="22"/>
  <c r="HC133" i="22" s="1"/>
  <c r="CA133" i="22"/>
  <c r="CC133" i="22" s="1"/>
  <c r="AA133" i="22"/>
  <c r="AC133" i="22" s="1"/>
  <c r="G133" i="22"/>
  <c r="CI24" i="22"/>
  <c r="CH24" i="22"/>
  <c r="GA107" i="22"/>
  <c r="GC107" i="22" s="1"/>
  <c r="HA107" i="22"/>
  <c r="HC107" i="22" s="1"/>
  <c r="EA107" i="22"/>
  <c r="EC107" i="22" s="1"/>
  <c r="H107" i="22"/>
  <c r="J107" i="22"/>
  <c r="L107" i="22" s="1"/>
  <c r="CA107" i="22"/>
  <c r="CC107" i="22" s="1"/>
  <c r="BA107" i="22"/>
  <c r="BC107" i="22" s="1"/>
  <c r="AA107" i="22"/>
  <c r="AC107" i="22" s="1"/>
  <c r="IA107" i="22"/>
  <c r="IC107" i="22" s="1"/>
  <c r="FA107" i="22"/>
  <c r="FC107" i="22" s="1"/>
  <c r="DA107" i="22"/>
  <c r="DC107" i="22" s="1"/>
  <c r="G107" i="22"/>
  <c r="FA140" i="22"/>
  <c r="FC140" i="22" s="1"/>
  <c r="J140" i="22"/>
  <c r="L140" i="22" s="1"/>
  <c r="CA140" i="22"/>
  <c r="CC140" i="22" s="1"/>
  <c r="EA140" i="22"/>
  <c r="EC140" i="22" s="1"/>
  <c r="BA140" i="22"/>
  <c r="BC140" i="22" s="1"/>
  <c r="IA140" i="22"/>
  <c r="IC140" i="22" s="1"/>
  <c r="HA140" i="22"/>
  <c r="HC140" i="22" s="1"/>
  <c r="DA140" i="22"/>
  <c r="DC140" i="22" s="1"/>
  <c r="AA140" i="22"/>
  <c r="AC140" i="22" s="1"/>
  <c r="H140" i="22"/>
  <c r="GA140" i="22"/>
  <c r="GC140" i="22" s="1"/>
  <c r="G140" i="22"/>
  <c r="AA134" i="22"/>
  <c r="AC134" i="22" s="1"/>
  <c r="J134" i="22"/>
  <c r="L134" i="22" s="1"/>
  <c r="BA134" i="22"/>
  <c r="BC134" i="22" s="1"/>
  <c r="EA134" i="22"/>
  <c r="EC134" i="22" s="1"/>
  <c r="HA134" i="22"/>
  <c r="HC134" i="22" s="1"/>
  <c r="CA134" i="22"/>
  <c r="CC134" i="22" s="1"/>
  <c r="DA134" i="22"/>
  <c r="DC134" i="22" s="1"/>
  <c r="FA134" i="22"/>
  <c r="FC134" i="22" s="1"/>
  <c r="G134" i="22"/>
  <c r="H134" i="22"/>
  <c r="IA134" i="22"/>
  <c r="IC134" i="22" s="1"/>
  <c r="GA134" i="22"/>
  <c r="GC134" i="22" s="1"/>
  <c r="IA187" i="22"/>
  <c r="IC187" i="22" s="1"/>
  <c r="CA187" i="22"/>
  <c r="CC187" i="22" s="1"/>
  <c r="BA187" i="22"/>
  <c r="BC187" i="22" s="1"/>
  <c r="J187" i="22"/>
  <c r="L187" i="22" s="1"/>
  <c r="H187" i="22"/>
  <c r="HA187" i="22"/>
  <c r="HC187" i="22" s="1"/>
  <c r="EA187" i="22"/>
  <c r="EC187" i="22" s="1"/>
  <c r="FA187" i="22"/>
  <c r="FC187" i="22" s="1"/>
  <c r="DA187" i="22"/>
  <c r="DC187" i="22" s="1"/>
  <c r="AA187" i="22"/>
  <c r="AC187" i="22" s="1"/>
  <c r="GA187" i="22"/>
  <c r="GC187" i="22" s="1"/>
  <c r="G187" i="22"/>
  <c r="CA47" i="22"/>
  <c r="CC47" i="22" s="1"/>
  <c r="HA47" i="22"/>
  <c r="HC47" i="22" s="1"/>
  <c r="H47" i="22"/>
  <c r="IA47" i="22"/>
  <c r="IC47" i="22" s="1"/>
  <c r="DA47" i="22"/>
  <c r="DC47" i="22" s="1"/>
  <c r="AA47" i="22"/>
  <c r="AC47" i="22" s="1"/>
  <c r="FA47" i="22"/>
  <c r="FC47" i="22" s="1"/>
  <c r="EA47" i="22"/>
  <c r="EC47" i="22" s="1"/>
  <c r="G47" i="22"/>
  <c r="J47" i="22"/>
  <c r="L47" i="22" s="1"/>
  <c r="BA47" i="22"/>
  <c r="BC47" i="22" s="1"/>
  <c r="GA47" i="22"/>
  <c r="GC47" i="22" s="1"/>
  <c r="DA54" i="22"/>
  <c r="DC54" i="22" s="1"/>
  <c r="IA54" i="22"/>
  <c r="IC54" i="22" s="1"/>
  <c r="EA54" i="22"/>
  <c r="EC54" i="22" s="1"/>
  <c r="J54" i="22"/>
  <c r="L54" i="22" s="1"/>
  <c r="HA54" i="22"/>
  <c r="HC54" i="22" s="1"/>
  <c r="BA54" i="22"/>
  <c r="BC54" i="22" s="1"/>
  <c r="FA54" i="22"/>
  <c r="FC54" i="22" s="1"/>
  <c r="GA54" i="22"/>
  <c r="GC54" i="22" s="1"/>
  <c r="H54" i="22"/>
  <c r="CA54" i="22"/>
  <c r="CC54" i="22" s="1"/>
  <c r="AA54" i="22"/>
  <c r="AC54" i="22" s="1"/>
  <c r="G54" i="22"/>
  <c r="FA39" i="22"/>
  <c r="FC39" i="22" s="1"/>
  <c r="GA39" i="22"/>
  <c r="GC39" i="22" s="1"/>
  <c r="DA39" i="22"/>
  <c r="DC39" i="22" s="1"/>
  <c r="EA39" i="22"/>
  <c r="EC39" i="22" s="1"/>
  <c r="J39" i="22"/>
  <c r="L39" i="22" s="1"/>
  <c r="IA39" i="22"/>
  <c r="IC39" i="22" s="1"/>
  <c r="CA39" i="22"/>
  <c r="CC39" i="22" s="1"/>
  <c r="AA39" i="22"/>
  <c r="AC39" i="22" s="1"/>
  <c r="H39" i="22"/>
  <c r="BA39" i="22"/>
  <c r="BC39" i="22" s="1"/>
  <c r="HA39" i="22"/>
  <c r="HC39" i="22" s="1"/>
  <c r="G39" i="22"/>
  <c r="FA38" i="22"/>
  <c r="FC38" i="22" s="1"/>
  <c r="DA38" i="22"/>
  <c r="DC38" i="22" s="1"/>
  <c r="EA38" i="22"/>
  <c r="EC38" i="22" s="1"/>
  <c r="J38" i="22"/>
  <c r="L38" i="22" s="1"/>
  <c r="AA38" i="22"/>
  <c r="AC38" i="22" s="1"/>
  <c r="HA38" i="22"/>
  <c r="HC38" i="22" s="1"/>
  <c r="GA38" i="22"/>
  <c r="GC38" i="22" s="1"/>
  <c r="H38" i="22"/>
  <c r="CA38" i="22"/>
  <c r="CC38" i="22" s="1"/>
  <c r="IA38" i="22"/>
  <c r="IC38" i="22" s="1"/>
  <c r="BA38" i="22"/>
  <c r="BC38" i="22" s="1"/>
  <c r="G38" i="22"/>
  <c r="AA51" i="22"/>
  <c r="AC51" i="22" s="1"/>
  <c r="FA51" i="22"/>
  <c r="FC51" i="22" s="1"/>
  <c r="IA51" i="22"/>
  <c r="IC51" i="22" s="1"/>
  <c r="DA51" i="22"/>
  <c r="DC51" i="22" s="1"/>
  <c r="H51" i="22"/>
  <c r="EA51" i="22"/>
  <c r="EC51" i="22" s="1"/>
  <c r="CA51" i="22"/>
  <c r="CC51" i="22" s="1"/>
  <c r="GA51" i="22"/>
  <c r="GC51" i="22" s="1"/>
  <c r="J51" i="22"/>
  <c r="L51" i="22" s="1"/>
  <c r="BA51" i="22"/>
  <c r="BC51" i="22" s="1"/>
  <c r="HA51" i="22"/>
  <c r="HC51" i="22" s="1"/>
  <c r="G51" i="22"/>
  <c r="J44" i="22"/>
  <c r="L44" i="22" s="1"/>
  <c r="AA44" i="22"/>
  <c r="AC44" i="22" s="1"/>
  <c r="DA44" i="22"/>
  <c r="DC44" i="22" s="1"/>
  <c r="CA44" i="22"/>
  <c r="CC44" i="22" s="1"/>
  <c r="H44" i="22"/>
  <c r="GA44" i="22"/>
  <c r="GC44" i="22" s="1"/>
  <c r="HA44" i="22"/>
  <c r="HC44" i="22" s="1"/>
  <c r="FA44" i="22"/>
  <c r="FC44" i="22" s="1"/>
  <c r="EA44" i="22"/>
  <c r="EC44" i="22" s="1"/>
  <c r="IA44" i="22"/>
  <c r="IC44" i="22" s="1"/>
  <c r="BA44" i="22"/>
  <c r="BC44" i="22" s="1"/>
  <c r="G44" i="22"/>
  <c r="DA78" i="22"/>
  <c r="DC78" i="22" s="1"/>
  <c r="IA78" i="22"/>
  <c r="IC78" i="22" s="1"/>
  <c r="HA78" i="22"/>
  <c r="HC78" i="22" s="1"/>
  <c r="H78" i="22"/>
  <c r="FA78" i="22"/>
  <c r="FC78" i="22" s="1"/>
  <c r="CA78" i="22"/>
  <c r="CC78" i="22" s="1"/>
  <c r="BA78" i="22"/>
  <c r="BC78" i="22" s="1"/>
  <c r="J78" i="22"/>
  <c r="L78" i="22" s="1"/>
  <c r="EA78" i="22"/>
  <c r="EC78" i="22" s="1"/>
  <c r="GA78" i="22"/>
  <c r="GC78" i="22" s="1"/>
  <c r="AA78" i="22"/>
  <c r="AC78" i="22" s="1"/>
  <c r="G78" i="22"/>
  <c r="CA37" i="22"/>
  <c r="CC37" i="22" s="1"/>
  <c r="DA37" i="22"/>
  <c r="DC37" i="22" s="1"/>
  <c r="HA37" i="22"/>
  <c r="HC37" i="22" s="1"/>
  <c r="J37" i="22"/>
  <c r="L37" i="22" s="1"/>
  <c r="AA37" i="22"/>
  <c r="AC37" i="22" s="1"/>
  <c r="H37" i="22"/>
  <c r="IA37" i="22"/>
  <c r="IC37" i="22" s="1"/>
  <c r="GA37" i="22"/>
  <c r="GC37" i="22" s="1"/>
  <c r="BA37" i="22"/>
  <c r="BC37" i="22" s="1"/>
  <c r="FA37" i="22"/>
  <c r="FC37" i="22" s="1"/>
  <c r="EA37" i="22"/>
  <c r="EC37" i="22" s="1"/>
  <c r="G37" i="22"/>
  <c r="H32" i="22"/>
  <c r="J32" i="22"/>
  <c r="L32" i="22" s="1"/>
  <c r="FA32" i="22"/>
  <c r="FC32" i="22" s="1"/>
  <c r="GA32" i="22"/>
  <c r="GC32" i="22" s="1"/>
  <c r="BA32" i="22"/>
  <c r="BC32" i="22" s="1"/>
  <c r="HA32" i="22"/>
  <c r="HC32" i="22" s="1"/>
  <c r="IA32" i="22"/>
  <c r="IC32" i="22" s="1"/>
  <c r="DA32" i="22"/>
  <c r="DC32" i="22" s="1"/>
  <c r="CA32" i="22"/>
  <c r="CC32" i="22" s="1"/>
  <c r="EA32" i="22"/>
  <c r="EC32" i="22" s="1"/>
  <c r="AA32" i="22"/>
  <c r="AC32" i="22" s="1"/>
  <c r="G32" i="22"/>
  <c r="EA52" i="22"/>
  <c r="EC52" i="22" s="1"/>
  <c r="BA52" i="22"/>
  <c r="BC52" i="22" s="1"/>
  <c r="IA52" i="22"/>
  <c r="IC52" i="22" s="1"/>
  <c r="J52" i="22"/>
  <c r="L52" i="22" s="1"/>
  <c r="DA52" i="22"/>
  <c r="DC52" i="22" s="1"/>
  <c r="AA52" i="22"/>
  <c r="AC52" i="22" s="1"/>
  <c r="GA52" i="22"/>
  <c r="GC52" i="22" s="1"/>
  <c r="FA52" i="22"/>
  <c r="FC52" i="22" s="1"/>
  <c r="H52" i="22"/>
  <c r="CA52" i="22"/>
  <c r="CC52" i="22" s="1"/>
  <c r="HA52" i="22"/>
  <c r="HC52" i="22" s="1"/>
  <c r="G52" i="22"/>
  <c r="BA167" i="22"/>
  <c r="BC167" i="22" s="1"/>
  <c r="AA167" i="22"/>
  <c r="AC167" i="22" s="1"/>
  <c r="DA167" i="22"/>
  <c r="DC167" i="22" s="1"/>
  <c r="J167" i="22"/>
  <c r="L167" i="22" s="1"/>
  <c r="IA167" i="22"/>
  <c r="IC167" i="22" s="1"/>
  <c r="HA167" i="22"/>
  <c r="HC167" i="22" s="1"/>
  <c r="CA167" i="22"/>
  <c r="CC167" i="22" s="1"/>
  <c r="GA167" i="22"/>
  <c r="GC167" i="22" s="1"/>
  <c r="EA167" i="22"/>
  <c r="EC167" i="22" s="1"/>
  <c r="FA167" i="22"/>
  <c r="FC167" i="22" s="1"/>
  <c r="H167" i="22"/>
  <c r="G167" i="22"/>
  <c r="IA191" i="22"/>
  <c r="IC191" i="22" s="1"/>
  <c r="H191" i="22"/>
  <c r="J191" i="22"/>
  <c r="L191" i="22" s="1"/>
  <c r="FA191" i="22"/>
  <c r="FC191" i="22" s="1"/>
  <c r="BA191" i="22"/>
  <c r="BC191" i="22" s="1"/>
  <c r="GA191" i="22"/>
  <c r="GC191" i="22" s="1"/>
  <c r="DA191" i="22"/>
  <c r="DC191" i="22" s="1"/>
  <c r="EA191" i="22"/>
  <c r="EC191" i="22" s="1"/>
  <c r="G191" i="22"/>
  <c r="AA191" i="22"/>
  <c r="AC191" i="22" s="1"/>
  <c r="CA191" i="22"/>
  <c r="CC191" i="22" s="1"/>
  <c r="HA191" i="22"/>
  <c r="HC191" i="22" s="1"/>
  <c r="DA68" i="22"/>
  <c r="DC68" i="22" s="1"/>
  <c r="BA68" i="22"/>
  <c r="BC68" i="22" s="1"/>
  <c r="J68" i="22"/>
  <c r="L68" i="22" s="1"/>
  <c r="H68" i="22"/>
  <c r="GA68" i="22"/>
  <c r="GC68" i="22" s="1"/>
  <c r="HA68" i="22"/>
  <c r="HC68" i="22" s="1"/>
  <c r="EA68" i="22"/>
  <c r="EC68" i="22" s="1"/>
  <c r="IA68" i="22"/>
  <c r="IC68" i="22" s="1"/>
  <c r="AA68" i="22"/>
  <c r="AC68" i="22" s="1"/>
  <c r="CA68" i="22"/>
  <c r="CC68" i="22" s="1"/>
  <c r="FA68" i="22"/>
  <c r="FC68" i="22" s="1"/>
  <c r="G68" i="22"/>
  <c r="CA108" i="22"/>
  <c r="CC108" i="22" s="1"/>
  <c r="GA108" i="22"/>
  <c r="GC108" i="22" s="1"/>
  <c r="AA108" i="22"/>
  <c r="AC108" i="22" s="1"/>
  <c r="BA108" i="22"/>
  <c r="BC108" i="22" s="1"/>
  <c r="DA108" i="22"/>
  <c r="DC108" i="22" s="1"/>
  <c r="FA108" i="22"/>
  <c r="FC108" i="22" s="1"/>
  <c r="H108" i="22"/>
  <c r="J108" i="22"/>
  <c r="L108" i="22" s="1"/>
  <c r="IA108" i="22"/>
  <c r="IC108" i="22" s="1"/>
  <c r="EA108" i="22"/>
  <c r="EC108" i="22" s="1"/>
  <c r="HA108" i="22"/>
  <c r="HC108" i="22" s="1"/>
  <c r="G108" i="22"/>
  <c r="FA76" i="22"/>
  <c r="FC76" i="22" s="1"/>
  <c r="GA76" i="22"/>
  <c r="GC76" i="22" s="1"/>
  <c r="BA76" i="22"/>
  <c r="BC76" i="22" s="1"/>
  <c r="AA76" i="22"/>
  <c r="AC76" i="22" s="1"/>
  <c r="IA76" i="22"/>
  <c r="IC76" i="22" s="1"/>
  <c r="EA76" i="22"/>
  <c r="EC76" i="22" s="1"/>
  <c r="DA76" i="22"/>
  <c r="DC76" i="22" s="1"/>
  <c r="J76" i="22"/>
  <c r="L76" i="22" s="1"/>
  <c r="CA76" i="22"/>
  <c r="CC76" i="22" s="1"/>
  <c r="HA76" i="22"/>
  <c r="HC76" i="22" s="1"/>
  <c r="H76" i="22"/>
  <c r="G76" i="22"/>
  <c r="IC24" i="22"/>
  <c r="IA25" i="22"/>
  <c r="CI17" i="22"/>
  <c r="CH17" i="22"/>
  <c r="CI10" i="22"/>
  <c r="CH10" i="22"/>
  <c r="CH15" i="22"/>
  <c r="CI15" i="22"/>
  <c r="CI19" i="22"/>
  <c r="CH19" i="22"/>
  <c r="CI9" i="22"/>
  <c r="CH9" i="22"/>
  <c r="CH16" i="22"/>
  <c r="CI16" i="22"/>
  <c r="CI13" i="22"/>
  <c r="CH13" i="22"/>
  <c r="CI14" i="22"/>
  <c r="CH14" i="22"/>
  <c r="FH19" i="22"/>
  <c r="FI19" i="22"/>
  <c r="GC26" i="22"/>
  <c r="GA27" i="22"/>
  <c r="FH23" i="22"/>
  <c r="FI23" i="22"/>
  <c r="FI24" i="22"/>
  <c r="FH24" i="22"/>
  <c r="FI12" i="22"/>
  <c r="FH12" i="22"/>
  <c r="FH20" i="22"/>
  <c r="FI20" i="22"/>
  <c r="FI25" i="22"/>
  <c r="FH25" i="22"/>
  <c r="DG14" i="22"/>
  <c r="DJ25" i="22"/>
  <c r="DD17" i="22"/>
  <c r="DG25" i="22"/>
  <c r="DG13" i="22"/>
  <c r="DG16" i="22"/>
  <c r="DE18" i="22"/>
  <c r="DF18" i="22" s="1"/>
  <c r="DG22" i="22"/>
  <c r="DJ21" i="22"/>
  <c r="DE21" i="22"/>
  <c r="DF21" i="22" s="1"/>
  <c r="DE20" i="22"/>
  <c r="DF20" i="22" s="1"/>
  <c r="DE26" i="22"/>
  <c r="DF26" i="22" s="1"/>
  <c r="DG17" i="22"/>
  <c r="DD19" i="22"/>
  <c r="DD18" i="22"/>
  <c r="DJ22" i="22"/>
  <c r="DD25" i="22"/>
  <c r="DD26" i="22"/>
  <c r="DG18" i="22"/>
  <c r="DD21" i="22"/>
  <c r="DE24" i="22"/>
  <c r="DF24" i="22" s="1"/>
  <c r="DJ20" i="22"/>
  <c r="DD22" i="22"/>
  <c r="DG24" i="22"/>
  <c r="DG20" i="22"/>
  <c r="DG23" i="22"/>
  <c r="DG21" i="22"/>
  <c r="DJ26" i="22"/>
  <c r="DD20" i="22"/>
  <c r="DE17" i="22"/>
  <c r="DF17" i="22" s="1"/>
  <c r="DJ24" i="22"/>
  <c r="DJ16" i="22"/>
  <c r="DD27" i="22"/>
  <c r="DD23" i="22"/>
  <c r="DG26" i="22"/>
  <c r="DJ23" i="22"/>
  <c r="DG19" i="22"/>
  <c r="DE23" i="22"/>
  <c r="DF23" i="22" s="1"/>
  <c r="DJ18" i="22"/>
  <c r="DJ19" i="22"/>
  <c r="DE19" i="22"/>
  <c r="DF19" i="22" s="1"/>
  <c r="DE25" i="22"/>
  <c r="DF25" i="22" s="1"/>
  <c r="DD24" i="22"/>
  <c r="DE22" i="22"/>
  <c r="DF22" i="22" s="1"/>
  <c r="DJ17" i="22"/>
  <c r="FH16" i="22"/>
  <c r="FI16" i="22"/>
  <c r="FH22" i="22"/>
  <c r="FI22" i="22"/>
  <c r="FI18" i="22"/>
  <c r="FH18" i="22"/>
  <c r="EJ25" i="22"/>
  <c r="EE24" i="22"/>
  <c r="EF24" i="22" s="1"/>
  <c r="ED26" i="22"/>
  <c r="EE20" i="22"/>
  <c r="EF20" i="22" s="1"/>
  <c r="EJ17" i="22"/>
  <c r="ED28" i="22"/>
  <c r="EE21" i="22"/>
  <c r="EF21" i="22" s="1"/>
  <c r="EE18" i="22"/>
  <c r="EF18" i="22" s="1"/>
  <c r="ED15" i="22"/>
  <c r="EE23" i="22"/>
  <c r="EF23" i="22" s="1"/>
  <c r="ED18" i="22"/>
  <c r="EE16" i="22"/>
  <c r="EF16" i="22" s="1"/>
  <c r="ED19" i="22"/>
  <c r="EG24" i="22"/>
  <c r="EG21" i="22"/>
  <c r="EG20" i="22"/>
  <c r="EG15" i="22"/>
  <c r="EJ22" i="22"/>
  <c r="EJ18" i="22"/>
  <c r="EG17" i="22"/>
  <c r="EG26" i="22"/>
  <c r="EG22" i="22"/>
  <c r="ED27" i="22"/>
  <c r="EE17" i="22"/>
  <c r="EF17" i="22" s="1"/>
  <c r="EG28" i="22"/>
  <c r="EJ21" i="22"/>
  <c r="ED25" i="22"/>
  <c r="EJ26" i="22"/>
  <c r="EG25" i="22"/>
  <c r="EJ28" i="22"/>
  <c r="ED23" i="22"/>
  <c r="EG19" i="22"/>
  <c r="EE22" i="22"/>
  <c r="EF22" i="22" s="1"/>
  <c r="EE26" i="22"/>
  <c r="EF26" i="22" s="1"/>
  <c r="EE25" i="22"/>
  <c r="EF25" i="22" s="1"/>
  <c r="ED17" i="22"/>
  <c r="ED20" i="22"/>
  <c r="EE19" i="22"/>
  <c r="EF19" i="22" s="1"/>
  <c r="EG18" i="22"/>
  <c r="ED22" i="22"/>
  <c r="EG16" i="22"/>
  <c r="EE28" i="22"/>
  <c r="EF28" i="22" s="1"/>
  <c r="EJ16" i="22"/>
  <c r="EJ19" i="22"/>
  <c r="EJ23" i="22"/>
  <c r="ED24" i="22"/>
  <c r="EJ24" i="22"/>
  <c r="EJ20" i="22"/>
  <c r="EG23" i="22"/>
  <c r="ED21" i="22"/>
  <c r="FH17" i="22"/>
  <c r="FI17" i="22"/>
  <c r="FH26" i="22"/>
  <c r="FI26" i="22"/>
  <c r="FI21" i="22"/>
  <c r="FH21" i="22"/>
  <c r="EA29" i="22" l="1"/>
  <c r="G31" i="22"/>
  <c r="I19" i="22" s="1"/>
  <c r="I191" i="22"/>
  <c r="I199" i="22"/>
  <c r="M2" i="22"/>
  <c r="V6" i="22" s="1"/>
  <c r="P2" i="22"/>
  <c r="N2" i="22"/>
  <c r="O2" i="22" s="1"/>
  <c r="S2" i="22"/>
  <c r="I31" i="22"/>
  <c r="I116" i="22"/>
  <c r="I136" i="22"/>
  <c r="I117" i="22"/>
  <c r="I185" i="22"/>
  <c r="I170" i="22"/>
  <c r="I99" i="22"/>
  <c r="BC27" i="22"/>
  <c r="BA29" i="22"/>
  <c r="I182" i="22"/>
  <c r="I88" i="22"/>
  <c r="I123" i="22"/>
  <c r="I190" i="22"/>
  <c r="I105" i="22"/>
  <c r="I113" i="22"/>
  <c r="I133" i="22"/>
  <c r="I174" i="22"/>
  <c r="I195" i="22"/>
  <c r="I171" i="22"/>
  <c r="I197" i="22"/>
  <c r="I96" i="22"/>
  <c r="I64" i="22"/>
  <c r="I62" i="22"/>
  <c r="I86" i="22"/>
  <c r="I40" i="22"/>
  <c r="I104" i="22"/>
  <c r="I61" i="22"/>
  <c r="I146" i="22"/>
  <c r="I57" i="22"/>
  <c r="I59" i="22"/>
  <c r="I84" i="22"/>
  <c r="FC27" i="22"/>
  <c r="FJ27" i="22" s="1"/>
  <c r="FD28" i="22"/>
  <c r="FG29" i="22"/>
  <c r="FE28" i="22"/>
  <c r="FF28" i="22" s="1"/>
  <c r="FG28" i="22"/>
  <c r="FA30" i="22"/>
  <c r="FJ29" i="22"/>
  <c r="FJ28" i="22"/>
  <c r="FD29" i="22"/>
  <c r="FE29" i="22"/>
  <c r="FF29" i="22" s="1"/>
  <c r="FD27" i="22"/>
  <c r="I168" i="22"/>
  <c r="I98" i="22"/>
  <c r="I160" i="22"/>
  <c r="I149" i="22"/>
  <c r="I128" i="22"/>
  <c r="I148" i="22"/>
  <c r="I181" i="22"/>
  <c r="I156" i="22"/>
  <c r="I161" i="22"/>
  <c r="I159" i="22"/>
  <c r="I132" i="22"/>
  <c r="I180" i="22"/>
  <c r="I169" i="22"/>
  <c r="I66" i="22"/>
  <c r="I129" i="22"/>
  <c r="I184" i="22"/>
  <c r="I80" i="22"/>
  <c r="I45" i="22"/>
  <c r="I135" i="22"/>
  <c r="I58" i="22"/>
  <c r="I141" i="22"/>
  <c r="I60" i="22"/>
  <c r="I183" i="22"/>
  <c r="I50" i="22"/>
  <c r="I200" i="22"/>
  <c r="I48" i="22"/>
  <c r="CA27" i="22"/>
  <c r="CD27" i="22" s="1"/>
  <c r="I46" i="22"/>
  <c r="I125" i="22"/>
  <c r="I193" i="22"/>
  <c r="HC24" i="22"/>
  <c r="HA25" i="22"/>
  <c r="I89" i="22"/>
  <c r="I145" i="22"/>
  <c r="I76" i="22"/>
  <c r="I68" i="22"/>
  <c r="I167" i="22"/>
  <c r="I32" i="22"/>
  <c r="I78" i="22"/>
  <c r="I51" i="22"/>
  <c r="I39" i="22"/>
  <c r="I107" i="22"/>
  <c r="I55" i="22"/>
  <c r="I155" i="22"/>
  <c r="I172" i="22"/>
  <c r="I142" i="22"/>
  <c r="I7" i="22"/>
  <c r="I6" i="22"/>
  <c r="I8" i="22"/>
  <c r="I11" i="22"/>
  <c r="I16" i="22"/>
  <c r="I14" i="22"/>
  <c r="I9" i="22"/>
  <c r="I13" i="22"/>
  <c r="I18" i="22"/>
  <c r="I12" i="22"/>
  <c r="I15" i="22"/>
  <c r="I17" i="22"/>
  <c r="I22" i="22"/>
  <c r="I21" i="22"/>
  <c r="I110" i="22"/>
  <c r="I65" i="22"/>
  <c r="I137" i="22"/>
  <c r="I41" i="22"/>
  <c r="I164" i="22"/>
  <c r="I147" i="22"/>
  <c r="I95" i="22"/>
  <c r="I92" i="22"/>
  <c r="I192" i="22"/>
  <c r="I74" i="22"/>
  <c r="EC27" i="22"/>
  <c r="I173" i="22"/>
  <c r="I81" i="22"/>
  <c r="I33" i="22"/>
  <c r="I189" i="22"/>
  <c r="I175" i="22"/>
  <c r="I143" i="22"/>
  <c r="I166" i="22"/>
  <c r="I29" i="22"/>
  <c r="I34" i="22"/>
  <c r="I102" i="22"/>
  <c r="I49" i="22"/>
  <c r="I177" i="22"/>
  <c r="I139" i="22"/>
  <c r="I151" i="22"/>
  <c r="I73" i="22"/>
  <c r="I126" i="22"/>
  <c r="I111" i="22"/>
  <c r="I27" i="22"/>
  <c r="I24" i="22"/>
  <c r="I20" i="22"/>
  <c r="I188" i="22"/>
  <c r="I122" i="22"/>
  <c r="I36" i="22"/>
  <c r="I100" i="22"/>
  <c r="I106" i="22"/>
  <c r="I90" i="22"/>
  <c r="I87" i="22"/>
  <c r="I198" i="22"/>
  <c r="I56" i="22"/>
  <c r="I165" i="22"/>
  <c r="I71" i="22"/>
  <c r="CC26" i="22"/>
  <c r="CE26" i="22" s="1"/>
  <c r="CF26" i="22" s="1"/>
  <c r="CD26" i="22"/>
  <c r="I42" i="22"/>
  <c r="I83" i="22"/>
  <c r="L24" i="22"/>
  <c r="S3" i="22" s="1"/>
  <c r="J25" i="22"/>
  <c r="I121" i="22"/>
  <c r="I47" i="22"/>
  <c r="I134" i="22"/>
  <c r="I162" i="22"/>
  <c r="I186" i="22"/>
  <c r="I79" i="22"/>
  <c r="I157" i="22"/>
  <c r="I127" i="22"/>
  <c r="I67" i="22"/>
  <c r="I138" i="22"/>
  <c r="I118" i="22"/>
  <c r="I69" i="22"/>
  <c r="I158" i="22"/>
  <c r="I115" i="22"/>
  <c r="I119" i="22"/>
  <c r="I194" i="22"/>
  <c r="I94" i="22"/>
  <c r="I163" i="22"/>
  <c r="I144" i="22"/>
  <c r="I176" i="22"/>
  <c r="I112" i="22"/>
  <c r="I109" i="22"/>
  <c r="I124" i="22"/>
  <c r="I63" i="22"/>
  <c r="I101" i="22"/>
  <c r="AC26" i="22"/>
  <c r="AA27" i="22"/>
  <c r="I91" i="22"/>
  <c r="I93" i="22"/>
  <c r="I85" i="22"/>
  <c r="I153" i="22"/>
  <c r="I130" i="22"/>
  <c r="I43" i="22"/>
  <c r="I114" i="22"/>
  <c r="I75" i="22"/>
  <c r="CG25" i="22"/>
  <c r="CE25" i="22"/>
  <c r="CF25" i="22" s="1"/>
  <c r="CJ25" i="22"/>
  <c r="I72" i="22"/>
  <c r="I108" i="22"/>
  <c r="I52" i="22"/>
  <c r="I37" i="22"/>
  <c r="I44" i="22"/>
  <c r="I38" i="22"/>
  <c r="I54" i="22"/>
  <c r="I187" i="22"/>
  <c r="I140" i="22"/>
  <c r="I131" i="22"/>
  <c r="I179" i="22"/>
  <c r="I82" i="22"/>
  <c r="I53" i="22"/>
  <c r="I10" i="22"/>
  <c r="I28" i="22"/>
  <c r="I178" i="22"/>
  <c r="EA30" i="22"/>
  <c r="I70" i="22"/>
  <c r="I103" i="22"/>
  <c r="I35" i="22"/>
  <c r="I120" i="22"/>
  <c r="I77" i="22"/>
  <c r="DA28" i="22"/>
  <c r="DA29" i="22" s="1"/>
  <c r="DC29" i="22" s="1"/>
  <c r="DC27" i="22"/>
  <c r="I97" i="22"/>
  <c r="I150" i="22"/>
  <c r="I152" i="22"/>
  <c r="I196" i="22"/>
  <c r="I154" i="22"/>
  <c r="I25" i="22"/>
  <c r="IC25" i="22"/>
  <c r="IA26" i="22"/>
  <c r="DI22" i="22"/>
  <c r="DH22" i="22"/>
  <c r="DI25" i="22"/>
  <c r="DH25" i="22"/>
  <c r="EH19" i="22"/>
  <c r="EI19" i="22"/>
  <c r="EH17" i="22"/>
  <c r="EI17" i="22"/>
  <c r="EH23" i="22"/>
  <c r="EI23" i="22"/>
  <c r="EI21" i="22"/>
  <c r="EH21" i="22"/>
  <c r="EH20" i="22"/>
  <c r="EI20" i="22"/>
  <c r="DI19" i="22"/>
  <c r="DH19" i="22"/>
  <c r="DI23" i="22"/>
  <c r="DH23" i="22"/>
  <c r="DH21" i="22"/>
  <c r="DI21" i="22"/>
  <c r="GC27" i="22"/>
  <c r="GA28" i="22"/>
  <c r="EI25" i="22"/>
  <c r="EH25" i="22"/>
  <c r="DH18" i="22"/>
  <c r="DI18" i="22"/>
  <c r="EH22" i="22"/>
  <c r="EI22" i="22"/>
  <c r="EI26" i="22"/>
  <c r="EH26" i="22"/>
  <c r="EI24" i="22"/>
  <c r="EH24" i="22"/>
  <c r="DI26" i="22"/>
  <c r="DH26" i="22"/>
  <c r="EI28" i="22"/>
  <c r="EH28" i="22"/>
  <c r="EH16" i="22"/>
  <c r="EI16" i="22"/>
  <c r="EH18" i="22"/>
  <c r="EI18" i="22"/>
  <c r="DH17" i="22"/>
  <c r="DI17" i="22"/>
  <c r="DH24" i="22"/>
  <c r="DI24" i="22"/>
  <c r="DI20" i="22"/>
  <c r="DH20" i="22"/>
  <c r="EC29" i="22" l="1"/>
  <c r="EJ29" i="22" s="1"/>
  <c r="EE29" i="22"/>
  <c r="EF29" i="22" s="1"/>
  <c r="ED29" i="22"/>
  <c r="I30" i="22"/>
  <c r="I23" i="22"/>
  <c r="I26" i="22"/>
  <c r="N3" i="22"/>
  <c r="O3" i="22" s="1"/>
  <c r="R3" i="22" s="1"/>
  <c r="CJ26" i="22"/>
  <c r="CG26" i="22"/>
  <c r="FG27" i="22"/>
  <c r="FE27" i="22"/>
  <c r="FF27" i="22" s="1"/>
  <c r="FI27" i="22" s="1"/>
  <c r="R2" i="22"/>
  <c r="Q2" i="22"/>
  <c r="EC30" i="22"/>
  <c r="EJ30" i="22" s="1"/>
  <c r="ED30" i="22"/>
  <c r="CC27" i="22"/>
  <c r="CG27" i="22" s="1"/>
  <c r="CA28" i="22"/>
  <c r="FA31" i="22"/>
  <c r="FC30" i="22"/>
  <c r="DG27" i="22"/>
  <c r="DE27" i="22"/>
  <c r="DF27" i="22" s="1"/>
  <c r="DJ27" i="22"/>
  <c r="DC28" i="22"/>
  <c r="DJ28" i="22" s="1"/>
  <c r="DE29" i="22"/>
  <c r="DF29" i="22" s="1"/>
  <c r="DD29" i="22"/>
  <c r="DG29" i="22"/>
  <c r="DD28" i="22"/>
  <c r="DJ29" i="22"/>
  <c r="DA30" i="22"/>
  <c r="CH25" i="22"/>
  <c r="CI25" i="22"/>
  <c r="AC27" i="22"/>
  <c r="AA28" i="22"/>
  <c r="HC25" i="22"/>
  <c r="HA26" i="22"/>
  <c r="CH26" i="22"/>
  <c r="CI26" i="22"/>
  <c r="FI29" i="22"/>
  <c r="FH29" i="22"/>
  <c r="FD30" i="22"/>
  <c r="L25" i="22"/>
  <c r="J26" i="22"/>
  <c r="EA31" i="22"/>
  <c r="EC31" i="22" s="1"/>
  <c r="EG31" i="22" s="1"/>
  <c r="FH28" i="22"/>
  <c r="FI28" i="22"/>
  <c r="EG174" i="22"/>
  <c r="EE27" i="22"/>
  <c r="EF27" i="22" s="1"/>
  <c r="EJ27" i="22"/>
  <c r="EG27" i="22"/>
  <c r="EG179" i="22"/>
  <c r="ED49" i="22"/>
  <c r="BC29" i="22"/>
  <c r="BG29" i="22" s="1"/>
  <c r="BA30" i="22"/>
  <c r="BD30" i="22" s="1"/>
  <c r="EG110" i="22"/>
  <c r="IC26" i="22"/>
  <c r="IA27" i="22"/>
  <c r="GC28" i="22"/>
  <c r="GA29" i="22"/>
  <c r="BG20" i="22"/>
  <c r="BE23" i="22"/>
  <c r="BF23" i="22" s="1"/>
  <c r="BJ15" i="22"/>
  <c r="BE19" i="22"/>
  <c r="BF19" i="22" s="1"/>
  <c r="BG16" i="22"/>
  <c r="BE20" i="22"/>
  <c r="BF20" i="22" s="1"/>
  <c r="BG25" i="22"/>
  <c r="BD20" i="22"/>
  <c r="BD23" i="22"/>
  <c r="BE17" i="22"/>
  <c r="BF17" i="22" s="1"/>
  <c r="BD26" i="22"/>
  <c r="BJ14" i="22"/>
  <c r="BE27" i="22"/>
  <c r="BF27" i="22" s="1"/>
  <c r="BE26" i="22"/>
  <c r="BF26" i="22" s="1"/>
  <c r="BE14" i="22"/>
  <c r="BF14" i="22" s="1"/>
  <c r="BD19" i="22"/>
  <c r="BE22" i="22"/>
  <c r="BF22" i="22" s="1"/>
  <c r="BE16" i="22"/>
  <c r="BF16" i="22" s="1"/>
  <c r="BD21" i="22"/>
  <c r="BE25" i="22"/>
  <c r="BF25" i="22" s="1"/>
  <c r="BJ20" i="22"/>
  <c r="BG14" i="22"/>
  <c r="BG24" i="22"/>
  <c r="BG21" i="22"/>
  <c r="BD14" i="22"/>
  <c r="BE28" i="22"/>
  <c r="BF28" i="22" s="1"/>
  <c r="BD28" i="22"/>
  <c r="BG17" i="22"/>
  <c r="BJ17" i="22"/>
  <c r="BD22" i="22"/>
  <c r="BD16" i="22"/>
  <c r="BJ18" i="22"/>
  <c r="BE24" i="22"/>
  <c r="BF24" i="22" s="1"/>
  <c r="BD18" i="22"/>
  <c r="BE21" i="22"/>
  <c r="BF21" i="22" s="1"/>
  <c r="BD17" i="22"/>
  <c r="BG26" i="22"/>
  <c r="BD29" i="22"/>
  <c r="BG19" i="22"/>
  <c r="BG23" i="22"/>
  <c r="BG27" i="22"/>
  <c r="BG13" i="22"/>
  <c r="BJ16" i="22"/>
  <c r="BD24" i="22"/>
  <c r="BG28" i="22"/>
  <c r="BD27" i="22"/>
  <c r="BE18" i="22"/>
  <c r="BF18" i="22" s="1"/>
  <c r="BJ19" i="22"/>
  <c r="BE15" i="22"/>
  <c r="BF15" i="22" s="1"/>
  <c r="BJ13" i="22"/>
  <c r="BG18" i="22"/>
  <c r="BG22" i="22"/>
  <c r="BD25" i="22"/>
  <c r="Q3" i="22" l="1"/>
  <c r="EH29" i="22"/>
  <c r="EI29" i="22"/>
  <c r="EG29" i="22"/>
  <c r="EG124" i="22"/>
  <c r="FH27" i="22"/>
  <c r="EE30" i="22"/>
  <c r="EF30" i="22" s="1"/>
  <c r="EG32" i="22"/>
  <c r="EG30" i="22"/>
  <c r="DE28" i="22"/>
  <c r="DF28" i="22" s="1"/>
  <c r="EE65" i="22"/>
  <c r="EF65" i="22" s="1"/>
  <c r="EG41" i="22"/>
  <c r="ED92" i="22"/>
  <c r="EG71" i="22"/>
  <c r="EE100" i="22"/>
  <c r="EF100" i="22" s="1"/>
  <c r="EE78" i="22"/>
  <c r="EF78" i="22" s="1"/>
  <c r="EG58" i="22"/>
  <c r="EE83" i="22"/>
  <c r="EF83" i="22" s="1"/>
  <c r="EG115" i="22"/>
  <c r="EG189" i="22"/>
  <c r="EE31" i="22"/>
  <c r="EF31" i="22" s="1"/>
  <c r="EH31" i="22" s="1"/>
  <c r="EG45" i="22"/>
  <c r="EG100" i="22"/>
  <c r="ED109" i="22"/>
  <c r="ED193" i="22"/>
  <c r="EG121" i="22"/>
  <c r="EE135" i="22"/>
  <c r="EF135" i="22" s="1"/>
  <c r="EE197" i="22"/>
  <c r="EF197" i="22" s="1"/>
  <c r="ED70" i="22"/>
  <c r="EG131" i="22"/>
  <c r="EG56" i="22"/>
  <c r="EG193" i="22"/>
  <c r="EE112" i="22"/>
  <c r="EF112" i="22" s="1"/>
  <c r="EG186" i="22"/>
  <c r="EE158" i="22"/>
  <c r="EF158" i="22" s="1"/>
  <c r="EG199" i="22"/>
  <c r="ED147" i="22"/>
  <c r="ED154" i="22"/>
  <c r="BE29" i="22"/>
  <c r="BF29" i="22" s="1"/>
  <c r="BH29" i="22" s="1"/>
  <c r="EE76" i="22"/>
  <c r="EF76" i="22" s="1"/>
  <c r="ED186" i="22"/>
  <c r="EG173" i="22"/>
  <c r="EE55" i="22"/>
  <c r="EF55" i="22" s="1"/>
  <c r="EE193" i="22"/>
  <c r="EF193" i="22" s="1"/>
  <c r="EE61" i="22"/>
  <c r="EF61" i="22" s="1"/>
  <c r="ED150" i="22"/>
  <c r="EG175" i="22"/>
  <c r="EJ34" i="22"/>
  <c r="EG61" i="22"/>
  <c r="EE190" i="22"/>
  <c r="EF190" i="22" s="1"/>
  <c r="EE40" i="22"/>
  <c r="EF40" i="22" s="1"/>
  <c r="EE147" i="22"/>
  <c r="EF147" i="22" s="1"/>
  <c r="ED122" i="22"/>
  <c r="EJ31" i="22"/>
  <c r="EE176" i="22"/>
  <c r="EF176" i="22" s="1"/>
  <c r="EG192" i="22"/>
  <c r="EE117" i="22"/>
  <c r="EF117" i="22" s="1"/>
  <c r="EG167" i="22"/>
  <c r="ED171" i="22"/>
  <c r="ED128" i="22"/>
  <c r="EE175" i="22"/>
  <c r="EF175" i="22" s="1"/>
  <c r="EG178" i="22"/>
  <c r="EE50" i="22"/>
  <c r="EF50" i="22" s="1"/>
  <c r="ED187" i="22"/>
  <c r="EG170" i="22"/>
  <c r="ED41" i="22"/>
  <c r="DG28" i="22"/>
  <c r="DC30" i="22"/>
  <c r="DE30" i="22" s="1"/>
  <c r="DF30" i="22" s="1"/>
  <c r="DA31" i="22"/>
  <c r="EG112" i="22"/>
  <c r="ED201" i="22"/>
  <c r="EG37" i="22"/>
  <c r="FE104" i="22"/>
  <c r="FF104" i="22" s="1"/>
  <c r="FI104" i="22" s="1"/>
  <c r="FG81" i="22"/>
  <c r="FJ61" i="22"/>
  <c r="FD188" i="22"/>
  <c r="FG142" i="22"/>
  <c r="FE112" i="22"/>
  <c r="FF112" i="22" s="1"/>
  <c r="FI112" i="22" s="1"/>
  <c r="FD180" i="22"/>
  <c r="FD135" i="22"/>
  <c r="FG62" i="22"/>
  <c r="FD85" i="22"/>
  <c r="FG61" i="22"/>
  <c r="FD89" i="22"/>
  <c r="FE32" i="22"/>
  <c r="FF32" i="22" s="1"/>
  <c r="FG198" i="22"/>
  <c r="FD184" i="22"/>
  <c r="FJ196" i="22"/>
  <c r="FE106" i="22"/>
  <c r="FF106" i="22" s="1"/>
  <c r="FI106" i="22" s="1"/>
  <c r="FJ111" i="22"/>
  <c r="FE33" i="22"/>
  <c r="FF33" i="22" s="1"/>
  <c r="FG110" i="22"/>
  <c r="FJ47" i="22"/>
  <c r="FE150" i="22"/>
  <c r="FF150" i="22" s="1"/>
  <c r="FI150" i="22" s="1"/>
  <c r="FD119" i="22"/>
  <c r="FG195" i="22"/>
  <c r="FG99" i="22"/>
  <c r="FE62" i="22"/>
  <c r="FF62" i="22" s="1"/>
  <c r="FI62" i="22" s="1"/>
  <c r="FD120" i="22"/>
  <c r="FE154" i="22"/>
  <c r="FF154" i="22" s="1"/>
  <c r="FI154" i="22" s="1"/>
  <c r="FJ58" i="22"/>
  <c r="FE130" i="22"/>
  <c r="FF130" i="22" s="1"/>
  <c r="FI130" i="22" s="1"/>
  <c r="FD80" i="22"/>
  <c r="FJ76" i="22"/>
  <c r="FG138" i="22"/>
  <c r="FE38" i="22"/>
  <c r="FF38" i="22" s="1"/>
  <c r="FD106" i="22"/>
  <c r="FE193" i="22"/>
  <c r="FF193" i="22" s="1"/>
  <c r="FI193" i="22" s="1"/>
  <c r="FG69" i="22"/>
  <c r="FD115" i="22"/>
  <c r="FD64" i="22"/>
  <c r="FG45" i="22"/>
  <c r="FD57" i="22"/>
  <c r="FE109" i="22"/>
  <c r="FF109" i="22" s="1"/>
  <c r="FI109" i="22" s="1"/>
  <c r="FG93" i="22"/>
  <c r="FE78" i="22"/>
  <c r="FF78" i="22" s="1"/>
  <c r="FI78" i="22" s="1"/>
  <c r="FD39" i="22"/>
  <c r="FG34" i="22"/>
  <c r="FJ177" i="22"/>
  <c r="FJ148" i="22"/>
  <c r="FJ158" i="22"/>
  <c r="FE188" i="22"/>
  <c r="FF188" i="22" s="1"/>
  <c r="FI188" i="22" s="1"/>
  <c r="FE64" i="22"/>
  <c r="FF64" i="22" s="1"/>
  <c r="FI64" i="22" s="1"/>
  <c r="FG44" i="22"/>
  <c r="FJ147" i="22"/>
  <c r="FG112" i="22"/>
  <c r="FG181" i="22"/>
  <c r="FD144" i="22"/>
  <c r="FD177" i="22"/>
  <c r="FG96" i="22"/>
  <c r="FJ44" i="22"/>
  <c r="FG131" i="22"/>
  <c r="FE93" i="22"/>
  <c r="FF93" i="22" s="1"/>
  <c r="FI93" i="22" s="1"/>
  <c r="FE75" i="22"/>
  <c r="FF75" i="22" s="1"/>
  <c r="FI75" i="22" s="1"/>
  <c r="FD195" i="22"/>
  <c r="FG179" i="22"/>
  <c r="FE158" i="22"/>
  <c r="FF158" i="22" s="1"/>
  <c r="FI158" i="22" s="1"/>
  <c r="FJ83" i="22"/>
  <c r="FG164" i="22"/>
  <c r="FE197" i="22"/>
  <c r="FF197" i="22" s="1"/>
  <c r="FI197" i="22" s="1"/>
  <c r="FD167" i="22"/>
  <c r="FJ131" i="22"/>
  <c r="FD62" i="22"/>
  <c r="FJ45" i="22"/>
  <c r="FD87" i="22"/>
  <c r="FD66" i="22"/>
  <c r="FD165" i="22"/>
  <c r="FG66" i="22"/>
  <c r="FD112" i="22"/>
  <c r="FD53" i="22"/>
  <c r="FD45" i="22"/>
  <c r="FG65" i="22"/>
  <c r="FD170" i="22"/>
  <c r="FG148" i="22"/>
  <c r="FG150" i="22"/>
  <c r="FD98" i="22"/>
  <c r="FD97" i="22"/>
  <c r="FC31" i="22"/>
  <c r="FJ31" i="22" s="1"/>
  <c r="FD72" i="22"/>
  <c r="FJ199" i="22"/>
  <c r="FJ60" i="22"/>
  <c r="FJ145" i="22"/>
  <c r="FJ62" i="22"/>
  <c r="FG75" i="22"/>
  <c r="FG160" i="22"/>
  <c r="FD33" i="22"/>
  <c r="FE162" i="22"/>
  <c r="FF162" i="22" s="1"/>
  <c r="FI162" i="22" s="1"/>
  <c r="FE119" i="22"/>
  <c r="FF119" i="22" s="1"/>
  <c r="FI119" i="22" s="1"/>
  <c r="FG103" i="22"/>
  <c r="FG115" i="22"/>
  <c r="FD155" i="22"/>
  <c r="FD46" i="22"/>
  <c r="FE56" i="22"/>
  <c r="FF56" i="22" s="1"/>
  <c r="FI56" i="22" s="1"/>
  <c r="FE177" i="22"/>
  <c r="FF177" i="22" s="1"/>
  <c r="FI177" i="22" s="1"/>
  <c r="FG87" i="22"/>
  <c r="FJ91" i="22"/>
  <c r="FE79" i="22"/>
  <c r="FF79" i="22" s="1"/>
  <c r="FI79" i="22" s="1"/>
  <c r="FJ88" i="22"/>
  <c r="FE179" i="22"/>
  <c r="FF179" i="22" s="1"/>
  <c r="FI179" i="22" s="1"/>
  <c r="FE171" i="22"/>
  <c r="FF171" i="22" s="1"/>
  <c r="FI171" i="22" s="1"/>
  <c r="FE96" i="22"/>
  <c r="FF96" i="22" s="1"/>
  <c r="FI96" i="22" s="1"/>
  <c r="FG109" i="22"/>
  <c r="FG152" i="22"/>
  <c r="FE117" i="22"/>
  <c r="FF117" i="22" s="1"/>
  <c r="FI117" i="22" s="1"/>
  <c r="FE45" i="22"/>
  <c r="FF45" i="22" s="1"/>
  <c r="FI45" i="22" s="1"/>
  <c r="FJ182" i="22"/>
  <c r="FE182" i="22"/>
  <c r="FF182" i="22" s="1"/>
  <c r="FI182" i="22" s="1"/>
  <c r="FE134" i="22"/>
  <c r="FF134" i="22" s="1"/>
  <c r="FI134" i="22" s="1"/>
  <c r="FE199" i="22"/>
  <c r="FF199" i="22" s="1"/>
  <c r="FI199" i="22" s="1"/>
  <c r="FG54" i="22"/>
  <c r="FG180" i="22"/>
  <c r="FJ153" i="22"/>
  <c r="FD175" i="22"/>
  <c r="FE59" i="22"/>
  <c r="FF59" i="22" s="1"/>
  <c r="FI59" i="22" s="1"/>
  <c r="FE76" i="22"/>
  <c r="FF76" i="22" s="1"/>
  <c r="FI76" i="22" s="1"/>
  <c r="FE81" i="22"/>
  <c r="FF81" i="22" s="1"/>
  <c r="FI81" i="22" s="1"/>
  <c r="FG100" i="22"/>
  <c r="FJ154" i="22"/>
  <c r="FD169" i="22"/>
  <c r="FJ32" i="22"/>
  <c r="FJ193" i="22"/>
  <c r="FJ198" i="22"/>
  <c r="FG121" i="22"/>
  <c r="FE105" i="22"/>
  <c r="FF105" i="22" s="1"/>
  <c r="FI105" i="22" s="1"/>
  <c r="FG120" i="22"/>
  <c r="FE107" i="22"/>
  <c r="FF107" i="22" s="1"/>
  <c r="FI107" i="22" s="1"/>
  <c r="FD101" i="22"/>
  <c r="FD193" i="22"/>
  <c r="FJ75" i="22"/>
  <c r="FE170" i="22"/>
  <c r="FF170" i="22" s="1"/>
  <c r="FI170" i="22" s="1"/>
  <c r="FD61" i="22"/>
  <c r="FG38" i="22"/>
  <c r="FD138" i="22"/>
  <c r="FE183" i="22"/>
  <c r="FF183" i="22" s="1"/>
  <c r="FI183" i="22" s="1"/>
  <c r="FD182" i="22"/>
  <c r="FE148" i="22"/>
  <c r="FF148" i="22" s="1"/>
  <c r="FI148" i="22" s="1"/>
  <c r="FJ51" i="22"/>
  <c r="FE54" i="22"/>
  <c r="FF54" i="22" s="1"/>
  <c r="FI54" i="22" s="1"/>
  <c r="FD162" i="22"/>
  <c r="FJ187" i="22"/>
  <c r="FD58" i="22"/>
  <c r="FJ113" i="22"/>
  <c r="FJ73" i="22"/>
  <c r="FG196" i="22"/>
  <c r="FG145" i="22"/>
  <c r="FD105" i="22"/>
  <c r="FG60" i="22"/>
  <c r="FD35" i="22"/>
  <c r="FJ97" i="22"/>
  <c r="FG53" i="22"/>
  <c r="FJ184" i="22"/>
  <c r="FG85" i="22"/>
  <c r="FE145" i="22"/>
  <c r="FF145" i="22" s="1"/>
  <c r="FI145" i="22" s="1"/>
  <c r="FG72" i="22"/>
  <c r="FE118" i="22"/>
  <c r="FF118" i="22" s="1"/>
  <c r="FI118" i="22" s="1"/>
  <c r="FD178" i="22"/>
  <c r="FJ181" i="22"/>
  <c r="FE47" i="22"/>
  <c r="FF47" i="22" s="1"/>
  <c r="FI47" i="22" s="1"/>
  <c r="FD141" i="22"/>
  <c r="FD163" i="22"/>
  <c r="FG172" i="22"/>
  <c r="FG141" i="22"/>
  <c r="FD123" i="22"/>
  <c r="FG92" i="22"/>
  <c r="FD81" i="22"/>
  <c r="FE53" i="22"/>
  <c r="FF53" i="22" s="1"/>
  <c r="FI53" i="22" s="1"/>
  <c r="FD149" i="22"/>
  <c r="FJ54" i="22"/>
  <c r="FG128" i="22"/>
  <c r="FJ50" i="22"/>
  <c r="FG119" i="22"/>
  <c r="FJ67" i="22"/>
  <c r="FD198" i="22"/>
  <c r="FJ164" i="22"/>
  <c r="FD70" i="22"/>
  <c r="FE172" i="22"/>
  <c r="FF172" i="22" s="1"/>
  <c r="FI172" i="22" s="1"/>
  <c r="FJ123" i="22"/>
  <c r="FG189" i="22"/>
  <c r="FE166" i="22"/>
  <c r="FF166" i="22" s="1"/>
  <c r="FI166" i="22" s="1"/>
  <c r="FE140" i="22"/>
  <c r="FF140" i="22" s="1"/>
  <c r="FI140" i="22" s="1"/>
  <c r="FJ116" i="22"/>
  <c r="FJ85" i="22"/>
  <c r="FE83" i="22"/>
  <c r="FF83" i="22" s="1"/>
  <c r="FI83" i="22" s="1"/>
  <c r="FG163" i="22"/>
  <c r="FE50" i="22"/>
  <c r="FF50" i="22" s="1"/>
  <c r="FI50" i="22" s="1"/>
  <c r="FG170" i="22"/>
  <c r="FJ132" i="22"/>
  <c r="FJ65" i="22"/>
  <c r="FD68" i="22"/>
  <c r="FD34" i="22"/>
  <c r="FJ133" i="22"/>
  <c r="FD124" i="22"/>
  <c r="FG165" i="22"/>
  <c r="FE167" i="22"/>
  <c r="FF167" i="22" s="1"/>
  <c r="FI167" i="22" s="1"/>
  <c r="FG32" i="22"/>
  <c r="FD187" i="22"/>
  <c r="FD143" i="22"/>
  <c r="FG147" i="22"/>
  <c r="FG97" i="22"/>
  <c r="FE110" i="22"/>
  <c r="FF110" i="22" s="1"/>
  <c r="FI110" i="22" s="1"/>
  <c r="FG40" i="22"/>
  <c r="FJ103" i="22"/>
  <c r="FD191" i="22"/>
  <c r="FE146" i="22"/>
  <c r="FF146" i="22" s="1"/>
  <c r="FI146" i="22" s="1"/>
  <c r="FJ169" i="22"/>
  <c r="FE157" i="22"/>
  <c r="FF157" i="22" s="1"/>
  <c r="FI157" i="22" s="1"/>
  <c r="FJ108" i="22"/>
  <c r="FD190" i="22"/>
  <c r="FE160" i="22"/>
  <c r="FF160" i="22" s="1"/>
  <c r="FI160" i="22" s="1"/>
  <c r="FE159" i="22"/>
  <c r="FF159" i="22" s="1"/>
  <c r="FI159" i="22" s="1"/>
  <c r="FE42" i="22"/>
  <c r="FF42" i="22" s="1"/>
  <c r="FI42" i="22" s="1"/>
  <c r="FE139" i="22"/>
  <c r="FF139" i="22" s="1"/>
  <c r="FI139" i="22" s="1"/>
  <c r="FD154" i="22"/>
  <c r="FE123" i="22"/>
  <c r="FF123" i="22" s="1"/>
  <c r="FI123" i="22" s="1"/>
  <c r="FG57" i="22"/>
  <c r="FG194" i="22"/>
  <c r="FG193" i="22"/>
  <c r="FG162" i="22"/>
  <c r="FD158" i="22"/>
  <c r="FJ121" i="22"/>
  <c r="FG178" i="22"/>
  <c r="FG135" i="22"/>
  <c r="FJ37" i="22"/>
  <c r="FE84" i="22"/>
  <c r="FF84" i="22" s="1"/>
  <c r="FI84" i="22" s="1"/>
  <c r="FJ87" i="22"/>
  <c r="FJ52" i="22"/>
  <c r="FJ59" i="22"/>
  <c r="FG174" i="22"/>
  <c r="FD44" i="22"/>
  <c r="FD96" i="22"/>
  <c r="FE90" i="22"/>
  <c r="FF90" i="22" s="1"/>
  <c r="FI90" i="22" s="1"/>
  <c r="FG200" i="22"/>
  <c r="FJ114" i="22"/>
  <c r="FG143" i="22"/>
  <c r="FG111" i="22"/>
  <c r="FE46" i="22"/>
  <c r="FF46" i="22" s="1"/>
  <c r="FI46" i="22" s="1"/>
  <c r="FE125" i="22"/>
  <c r="FF125" i="22" s="1"/>
  <c r="FI125" i="22" s="1"/>
  <c r="FE194" i="22"/>
  <c r="FF194" i="22" s="1"/>
  <c r="FI194" i="22" s="1"/>
  <c r="FE133" i="22"/>
  <c r="FF133" i="22" s="1"/>
  <c r="FI133" i="22" s="1"/>
  <c r="FD47" i="22"/>
  <c r="FJ152" i="22"/>
  <c r="FG101" i="22"/>
  <c r="FE137" i="22"/>
  <c r="FF137" i="22" s="1"/>
  <c r="FI137" i="22" s="1"/>
  <c r="FE73" i="22"/>
  <c r="FF73" i="22" s="1"/>
  <c r="FI73" i="22" s="1"/>
  <c r="FD41" i="22"/>
  <c r="FE66" i="22"/>
  <c r="FF66" i="22" s="1"/>
  <c r="FI66" i="22" s="1"/>
  <c r="FD192" i="22"/>
  <c r="FD75" i="22"/>
  <c r="FD95" i="22"/>
  <c r="FG106" i="22"/>
  <c r="FD49" i="22"/>
  <c r="FD109" i="22"/>
  <c r="FE143" i="22"/>
  <c r="FF143" i="22" s="1"/>
  <c r="FI143" i="22" s="1"/>
  <c r="FE136" i="22"/>
  <c r="FF136" i="22" s="1"/>
  <c r="FI136" i="22" s="1"/>
  <c r="FJ200" i="22"/>
  <c r="FE87" i="22"/>
  <c r="FF87" i="22" s="1"/>
  <c r="FI87" i="22" s="1"/>
  <c r="FE165" i="22"/>
  <c r="FF165" i="22" s="1"/>
  <c r="FI165" i="22" s="1"/>
  <c r="FG137" i="22"/>
  <c r="FG88" i="22"/>
  <c r="FD151" i="22"/>
  <c r="FJ179" i="22"/>
  <c r="FD92" i="22"/>
  <c r="FG155" i="22"/>
  <c r="FJ104" i="22"/>
  <c r="FD102" i="22"/>
  <c r="FG73" i="22"/>
  <c r="FD55" i="22"/>
  <c r="FJ96" i="22"/>
  <c r="FJ195" i="22"/>
  <c r="FJ125" i="22"/>
  <c r="FJ86" i="22"/>
  <c r="FJ77" i="22"/>
  <c r="FG154" i="22"/>
  <c r="FG46" i="22"/>
  <c r="FE48" i="22"/>
  <c r="FF48" i="22" s="1"/>
  <c r="FI48" i="22" s="1"/>
  <c r="FG39" i="22"/>
  <c r="FJ43" i="22"/>
  <c r="FE120" i="22"/>
  <c r="FF120" i="22" s="1"/>
  <c r="FI120" i="22" s="1"/>
  <c r="FG68" i="22"/>
  <c r="FJ165" i="22"/>
  <c r="FG83" i="22"/>
  <c r="FJ176" i="22"/>
  <c r="FJ127" i="22"/>
  <c r="FE147" i="22"/>
  <c r="FF147" i="22" s="1"/>
  <c r="FI147" i="22" s="1"/>
  <c r="FJ134" i="22"/>
  <c r="FE31" i="22"/>
  <c r="FF31" i="22" s="1"/>
  <c r="FE39" i="22"/>
  <c r="FF39" i="22" s="1"/>
  <c r="FE174" i="22"/>
  <c r="FF174" i="22" s="1"/>
  <c r="FI174" i="22" s="1"/>
  <c r="FG149" i="22"/>
  <c r="FD183" i="22"/>
  <c r="FJ33" i="22"/>
  <c r="FJ42" i="22"/>
  <c r="FE129" i="22"/>
  <c r="FF129" i="22" s="1"/>
  <c r="FI129" i="22" s="1"/>
  <c r="FJ66" i="22"/>
  <c r="FG76" i="22"/>
  <c r="FE71" i="22"/>
  <c r="FF71" i="22" s="1"/>
  <c r="FI71" i="22" s="1"/>
  <c r="FG158" i="22"/>
  <c r="FJ119" i="22"/>
  <c r="FD201" i="22"/>
  <c r="FG51" i="22"/>
  <c r="FD82" i="22"/>
  <c r="FE187" i="22"/>
  <c r="FF187" i="22" s="1"/>
  <c r="FI187" i="22" s="1"/>
  <c r="FJ172" i="22"/>
  <c r="FE121" i="22"/>
  <c r="FF121" i="22" s="1"/>
  <c r="FI121" i="22" s="1"/>
  <c r="FJ109" i="22"/>
  <c r="FE116" i="22"/>
  <c r="FF116" i="22" s="1"/>
  <c r="FI116" i="22" s="1"/>
  <c r="FD108" i="22"/>
  <c r="FJ82" i="22"/>
  <c r="FG59" i="22"/>
  <c r="FD133" i="22"/>
  <c r="FJ64" i="22"/>
  <c r="FG33" i="22"/>
  <c r="FE58" i="22"/>
  <c r="FF58" i="22" s="1"/>
  <c r="FI58" i="22" s="1"/>
  <c r="FG102" i="22"/>
  <c r="FD83" i="22"/>
  <c r="FJ162" i="22"/>
  <c r="FJ157" i="22"/>
  <c r="FJ194" i="22"/>
  <c r="FJ69" i="22"/>
  <c r="FD174" i="22"/>
  <c r="FE173" i="22"/>
  <c r="FF173" i="22" s="1"/>
  <c r="FI173" i="22" s="1"/>
  <c r="FG37" i="22"/>
  <c r="FJ120" i="22"/>
  <c r="FE186" i="22"/>
  <c r="FF186" i="22" s="1"/>
  <c r="FI186" i="22" s="1"/>
  <c r="FG124" i="22"/>
  <c r="FE91" i="22"/>
  <c r="FF91" i="22" s="1"/>
  <c r="FI91" i="22" s="1"/>
  <c r="FG79" i="22"/>
  <c r="FD118" i="22"/>
  <c r="FE99" i="22"/>
  <c r="FF99" i="22" s="1"/>
  <c r="FI99" i="22" s="1"/>
  <c r="FJ135" i="22"/>
  <c r="FE132" i="22"/>
  <c r="FF132" i="22" s="1"/>
  <c r="FI132" i="22" s="1"/>
  <c r="FJ39" i="22"/>
  <c r="FD181" i="22"/>
  <c r="FJ144" i="22"/>
  <c r="FG122" i="22"/>
  <c r="FG144" i="22"/>
  <c r="FE152" i="22"/>
  <c r="FF152" i="22" s="1"/>
  <c r="FI152" i="22" s="1"/>
  <c r="FJ102" i="22"/>
  <c r="FD160" i="22"/>
  <c r="FE131" i="22"/>
  <c r="FF131" i="22" s="1"/>
  <c r="FI131" i="22" s="1"/>
  <c r="FD139" i="22"/>
  <c r="FD116" i="22"/>
  <c r="FD94" i="22"/>
  <c r="FD114" i="22"/>
  <c r="FD103" i="22"/>
  <c r="FD153" i="22"/>
  <c r="FD90" i="22"/>
  <c r="FG56" i="22"/>
  <c r="FJ89" i="22"/>
  <c r="FD130" i="22"/>
  <c r="FJ190" i="22"/>
  <c r="FJ117" i="22"/>
  <c r="FE35" i="22"/>
  <c r="FF35" i="22" s="1"/>
  <c r="FJ56" i="22"/>
  <c r="FG67" i="22"/>
  <c r="FD59" i="22"/>
  <c r="FE97" i="22"/>
  <c r="FF97" i="22" s="1"/>
  <c r="FI97" i="22" s="1"/>
  <c r="FG183" i="22"/>
  <c r="FG98" i="22"/>
  <c r="FD91" i="22"/>
  <c r="FD76" i="22"/>
  <c r="FD74" i="22"/>
  <c r="FG71" i="22"/>
  <c r="FG177" i="22"/>
  <c r="FG64" i="22"/>
  <c r="FE43" i="22"/>
  <c r="FF43" i="22" s="1"/>
  <c r="FI43" i="22" s="1"/>
  <c r="FG133" i="22"/>
  <c r="FG130" i="22"/>
  <c r="FG36" i="22"/>
  <c r="FJ48" i="22"/>
  <c r="FJ92" i="22"/>
  <c r="FE176" i="22"/>
  <c r="FF176" i="22" s="1"/>
  <c r="FI176" i="22" s="1"/>
  <c r="FD50" i="22"/>
  <c r="FJ124" i="22"/>
  <c r="FJ183" i="22"/>
  <c r="FJ188" i="22"/>
  <c r="FD134" i="22"/>
  <c r="FJ57" i="22"/>
  <c r="FE201" i="22"/>
  <c r="FF201" i="22" s="1"/>
  <c r="FI201" i="22" s="1"/>
  <c r="FJ94" i="22"/>
  <c r="FJ118" i="22"/>
  <c r="FJ173" i="22"/>
  <c r="FJ167" i="22"/>
  <c r="FJ72" i="22"/>
  <c r="FJ138" i="22"/>
  <c r="FD48" i="22"/>
  <c r="FE161" i="22"/>
  <c r="FF161" i="22" s="1"/>
  <c r="FI161" i="22" s="1"/>
  <c r="FD142" i="22"/>
  <c r="FG175" i="22"/>
  <c r="FD129" i="22"/>
  <c r="FE70" i="22"/>
  <c r="FF70" i="22" s="1"/>
  <c r="FI70" i="22" s="1"/>
  <c r="FJ136" i="22"/>
  <c r="FE128" i="22"/>
  <c r="FF128" i="22" s="1"/>
  <c r="FI128" i="22" s="1"/>
  <c r="FG91" i="22"/>
  <c r="FG105" i="22"/>
  <c r="FE198" i="22"/>
  <c r="FF198" i="22" s="1"/>
  <c r="FI198" i="22" s="1"/>
  <c r="FE102" i="22"/>
  <c r="FF102" i="22" s="1"/>
  <c r="FI102" i="22" s="1"/>
  <c r="FG186" i="22"/>
  <c r="FG70" i="22"/>
  <c r="FG82" i="22"/>
  <c r="FD65" i="22"/>
  <c r="FE122" i="22"/>
  <c r="FF122" i="22" s="1"/>
  <c r="FI122" i="22" s="1"/>
  <c r="FJ174" i="22"/>
  <c r="FJ106" i="22"/>
  <c r="FE185" i="22"/>
  <c r="FF185" i="22" s="1"/>
  <c r="FI185" i="22" s="1"/>
  <c r="FD38" i="22"/>
  <c r="FE124" i="22"/>
  <c r="FF124" i="22" s="1"/>
  <c r="FI124" i="22" s="1"/>
  <c r="FG41" i="22"/>
  <c r="FE142" i="22"/>
  <c r="FF142" i="22" s="1"/>
  <c r="FI142" i="22" s="1"/>
  <c r="FJ175" i="22"/>
  <c r="FJ70" i="22"/>
  <c r="FJ100" i="22"/>
  <c r="FG159" i="22"/>
  <c r="FE61" i="22"/>
  <c r="FF61" i="22" s="1"/>
  <c r="FI61" i="22" s="1"/>
  <c r="FD79" i="22"/>
  <c r="FJ49" i="22"/>
  <c r="FJ191" i="22"/>
  <c r="FJ99" i="22"/>
  <c r="FJ155" i="22"/>
  <c r="FE192" i="22"/>
  <c r="FF192" i="22" s="1"/>
  <c r="FI192" i="22" s="1"/>
  <c r="FD93" i="22"/>
  <c r="FE36" i="22"/>
  <c r="FF36" i="22" s="1"/>
  <c r="FJ35" i="22"/>
  <c r="FG63" i="22"/>
  <c r="FG55" i="22"/>
  <c r="FD126" i="22"/>
  <c r="FE114" i="22"/>
  <c r="FF114" i="22" s="1"/>
  <c r="FI114" i="22" s="1"/>
  <c r="FG169" i="22"/>
  <c r="FD42" i="22"/>
  <c r="FG58" i="22"/>
  <c r="FG84" i="22"/>
  <c r="FD51" i="22"/>
  <c r="FD146" i="22"/>
  <c r="FJ40" i="22"/>
  <c r="FD111" i="22"/>
  <c r="FJ98" i="22"/>
  <c r="FE135" i="22"/>
  <c r="FF135" i="22" s="1"/>
  <c r="FI135" i="22" s="1"/>
  <c r="FJ168" i="22"/>
  <c r="FE57" i="22"/>
  <c r="FF57" i="22" s="1"/>
  <c r="FI57" i="22" s="1"/>
  <c r="FJ126" i="22"/>
  <c r="FG77" i="22"/>
  <c r="FD132" i="22"/>
  <c r="FE88" i="22"/>
  <c r="FF88" i="22" s="1"/>
  <c r="FI88" i="22" s="1"/>
  <c r="FG43" i="22"/>
  <c r="FD185" i="22"/>
  <c r="FG108" i="22"/>
  <c r="FJ122" i="22"/>
  <c r="FE196" i="22"/>
  <c r="FF196" i="22" s="1"/>
  <c r="FI196" i="22" s="1"/>
  <c r="FG134" i="22"/>
  <c r="FJ160" i="22"/>
  <c r="FD52" i="22"/>
  <c r="FJ107" i="22"/>
  <c r="FJ128" i="22"/>
  <c r="FE41" i="22"/>
  <c r="FF41" i="22" s="1"/>
  <c r="FI41" i="22" s="1"/>
  <c r="FD37" i="22"/>
  <c r="FE189" i="22"/>
  <c r="FF189" i="22" s="1"/>
  <c r="FI189" i="22" s="1"/>
  <c r="FG151" i="22"/>
  <c r="FE163" i="22"/>
  <c r="FF163" i="22" s="1"/>
  <c r="FI163" i="22" s="1"/>
  <c r="FJ143" i="22"/>
  <c r="FG78" i="22"/>
  <c r="FJ110" i="22"/>
  <c r="FJ95" i="22"/>
  <c r="FD145" i="22"/>
  <c r="FJ46" i="22"/>
  <c r="FD99" i="22"/>
  <c r="FJ178" i="22"/>
  <c r="FD107" i="22"/>
  <c r="FD122" i="22"/>
  <c r="FD186" i="22"/>
  <c r="FD200" i="22"/>
  <c r="FG153" i="22"/>
  <c r="FD196" i="22"/>
  <c r="FJ185" i="22"/>
  <c r="FD31" i="22"/>
  <c r="FG90" i="22"/>
  <c r="FE74" i="22"/>
  <c r="FF74" i="22" s="1"/>
  <c r="FI74" i="22" s="1"/>
  <c r="FG42" i="22"/>
  <c r="FG35" i="22"/>
  <c r="FG168" i="22"/>
  <c r="FD173" i="22"/>
  <c r="FG86" i="22"/>
  <c r="FG136" i="22"/>
  <c r="FE94" i="22"/>
  <c r="FF94" i="22" s="1"/>
  <c r="FI94" i="22" s="1"/>
  <c r="FG146" i="22"/>
  <c r="FG176" i="22"/>
  <c r="FJ115" i="22"/>
  <c r="FD157" i="22"/>
  <c r="FJ161" i="22"/>
  <c r="FD32" i="22"/>
  <c r="FG199" i="22"/>
  <c r="FD86" i="22"/>
  <c r="FE77" i="22"/>
  <c r="FF77" i="22" s="1"/>
  <c r="FI77" i="22" s="1"/>
  <c r="FJ68" i="22"/>
  <c r="FE175" i="22"/>
  <c r="FF175" i="22" s="1"/>
  <c r="FI175" i="22" s="1"/>
  <c r="FE65" i="22"/>
  <c r="FF65" i="22" s="1"/>
  <c r="FI65" i="22" s="1"/>
  <c r="FJ141" i="22"/>
  <c r="FG132" i="22"/>
  <c r="FD73" i="22"/>
  <c r="FE138" i="22"/>
  <c r="FF138" i="22" s="1"/>
  <c r="FI138" i="22" s="1"/>
  <c r="FJ79" i="22"/>
  <c r="FD168" i="22"/>
  <c r="FJ36" i="22"/>
  <c r="FD100" i="22"/>
  <c r="FE55" i="22"/>
  <c r="FF55" i="22" s="1"/>
  <c r="FI55" i="22" s="1"/>
  <c r="FJ137" i="22"/>
  <c r="FE126" i="22"/>
  <c r="FF126" i="22" s="1"/>
  <c r="FI126" i="22" s="1"/>
  <c r="FJ101" i="22"/>
  <c r="FE49" i="22"/>
  <c r="FF49" i="22" s="1"/>
  <c r="FI49" i="22" s="1"/>
  <c r="FD84" i="22"/>
  <c r="FG185" i="22"/>
  <c r="FD150" i="22"/>
  <c r="FE191" i="22"/>
  <c r="FF191" i="22" s="1"/>
  <c r="FI191" i="22" s="1"/>
  <c r="FE108" i="22"/>
  <c r="FF108" i="22" s="1"/>
  <c r="FI108" i="22" s="1"/>
  <c r="FG201" i="22"/>
  <c r="FJ80" i="22"/>
  <c r="FE155" i="22"/>
  <c r="FF155" i="22" s="1"/>
  <c r="FI155" i="22" s="1"/>
  <c r="FD166" i="22"/>
  <c r="FG74" i="22"/>
  <c r="FJ93" i="22"/>
  <c r="FJ139" i="22"/>
  <c r="FE178" i="22"/>
  <c r="FF178" i="22" s="1"/>
  <c r="FI178" i="22" s="1"/>
  <c r="FG182" i="22"/>
  <c r="FD152" i="22"/>
  <c r="FD136" i="22"/>
  <c r="FG113" i="22"/>
  <c r="FE141" i="22"/>
  <c r="FF141" i="22" s="1"/>
  <c r="FI141" i="22" s="1"/>
  <c r="FG107" i="22"/>
  <c r="FJ41" i="22"/>
  <c r="FD147" i="22"/>
  <c r="FE34" i="22"/>
  <c r="FF34" i="22" s="1"/>
  <c r="FE69" i="22"/>
  <c r="FF69" i="22" s="1"/>
  <c r="FI69" i="22" s="1"/>
  <c r="FJ78" i="22"/>
  <c r="FE37" i="22"/>
  <c r="FF37" i="22" s="1"/>
  <c r="FG127" i="22"/>
  <c r="FD140" i="22"/>
  <c r="FD176" i="22"/>
  <c r="FG129" i="22"/>
  <c r="FJ130" i="22"/>
  <c r="FE168" i="22"/>
  <c r="FF168" i="22" s="1"/>
  <c r="FI168" i="22" s="1"/>
  <c r="FG95" i="22"/>
  <c r="FG156" i="22"/>
  <c r="FJ38" i="22"/>
  <c r="FJ159" i="22"/>
  <c r="FJ140" i="22"/>
  <c r="FG117" i="22"/>
  <c r="FJ180" i="22"/>
  <c r="FE40" i="22"/>
  <c r="FF40" i="22" s="1"/>
  <c r="FE181" i="22"/>
  <c r="FF181" i="22" s="1"/>
  <c r="FI181" i="22" s="1"/>
  <c r="FG190" i="22"/>
  <c r="FE100" i="22"/>
  <c r="FF100" i="22" s="1"/>
  <c r="FI100" i="22" s="1"/>
  <c r="FG118" i="22"/>
  <c r="FG191" i="22"/>
  <c r="FE60" i="22"/>
  <c r="FF60" i="22" s="1"/>
  <c r="FI60" i="22" s="1"/>
  <c r="FD43" i="22"/>
  <c r="FG116" i="22"/>
  <c r="FE184" i="22"/>
  <c r="FF184" i="22" s="1"/>
  <c r="FI184" i="22" s="1"/>
  <c r="FJ151" i="22"/>
  <c r="FD171" i="22"/>
  <c r="FJ166" i="22"/>
  <c r="FD131" i="22"/>
  <c r="FG104" i="22"/>
  <c r="FD117" i="22"/>
  <c r="FJ71" i="22"/>
  <c r="FG47" i="22"/>
  <c r="FG125" i="22"/>
  <c r="FJ105" i="22"/>
  <c r="FJ74" i="22"/>
  <c r="FD71" i="22"/>
  <c r="FD113" i="22"/>
  <c r="FE92" i="22"/>
  <c r="FF92" i="22" s="1"/>
  <c r="FI92" i="22" s="1"/>
  <c r="FG171" i="22"/>
  <c r="FE190" i="22"/>
  <c r="FF190" i="22" s="1"/>
  <c r="FI190" i="22" s="1"/>
  <c r="FJ201" i="22"/>
  <c r="FD125" i="22"/>
  <c r="FD159" i="22"/>
  <c r="FE111" i="22"/>
  <c r="FF111" i="22" s="1"/>
  <c r="FI111" i="22" s="1"/>
  <c r="FG161" i="22"/>
  <c r="FD88" i="22"/>
  <c r="FE52" i="22"/>
  <c r="FF52" i="22" s="1"/>
  <c r="FI52" i="22" s="1"/>
  <c r="FE195" i="22"/>
  <c r="FF195" i="22" s="1"/>
  <c r="FI195" i="22" s="1"/>
  <c r="FG52" i="22"/>
  <c r="FE72" i="22"/>
  <c r="FF72" i="22" s="1"/>
  <c r="FI72" i="22" s="1"/>
  <c r="FD189" i="22"/>
  <c r="FD54" i="22"/>
  <c r="FE95" i="22"/>
  <c r="FF95" i="22" s="1"/>
  <c r="FI95" i="22" s="1"/>
  <c r="FE149" i="22"/>
  <c r="FF149" i="22" s="1"/>
  <c r="FI149" i="22" s="1"/>
  <c r="FJ129" i="22"/>
  <c r="FJ189" i="22"/>
  <c r="FJ197" i="22"/>
  <c r="FD63" i="22"/>
  <c r="FE82" i="22"/>
  <c r="FF82" i="22" s="1"/>
  <c r="FI82" i="22" s="1"/>
  <c r="FG173" i="22"/>
  <c r="FD40" i="22"/>
  <c r="FG94" i="22"/>
  <c r="FE156" i="22"/>
  <c r="FF156" i="22" s="1"/>
  <c r="FI156" i="22" s="1"/>
  <c r="FG140" i="22"/>
  <c r="FG126" i="22"/>
  <c r="FJ55" i="22"/>
  <c r="FG80" i="22"/>
  <c r="FE144" i="22"/>
  <c r="FF144" i="22" s="1"/>
  <c r="FI144" i="22" s="1"/>
  <c r="FE180" i="22"/>
  <c r="FF180" i="22" s="1"/>
  <c r="FI180" i="22" s="1"/>
  <c r="FG192" i="22"/>
  <c r="FD137" i="22"/>
  <c r="FG123" i="22"/>
  <c r="FE63" i="22"/>
  <c r="FF63" i="22" s="1"/>
  <c r="FI63" i="22" s="1"/>
  <c r="FG48" i="22"/>
  <c r="FJ149" i="22"/>
  <c r="FE200" i="22"/>
  <c r="FF200" i="22" s="1"/>
  <c r="FI200" i="22" s="1"/>
  <c r="FD77" i="22"/>
  <c r="FG184" i="22"/>
  <c r="FE103" i="22"/>
  <c r="FF103" i="22" s="1"/>
  <c r="FI103" i="22" s="1"/>
  <c r="FD194" i="22"/>
  <c r="FD69" i="22"/>
  <c r="FG188" i="22"/>
  <c r="FD164" i="22"/>
  <c r="FJ163" i="22"/>
  <c r="FE68" i="22"/>
  <c r="FF68" i="22" s="1"/>
  <c r="FI68" i="22" s="1"/>
  <c r="FD104" i="22"/>
  <c r="FG197" i="22"/>
  <c r="FD148" i="22"/>
  <c r="FE80" i="22"/>
  <c r="FF80" i="22" s="1"/>
  <c r="FI80" i="22" s="1"/>
  <c r="FJ81" i="22"/>
  <c r="FD172" i="22"/>
  <c r="FJ53" i="22"/>
  <c r="FJ142" i="22"/>
  <c r="FE85" i="22"/>
  <c r="FF85" i="22" s="1"/>
  <c r="FI85" i="22" s="1"/>
  <c r="FD56" i="22"/>
  <c r="FG166" i="22"/>
  <c r="FE115" i="22"/>
  <c r="FF115" i="22" s="1"/>
  <c r="FI115" i="22" s="1"/>
  <c r="FE164" i="22"/>
  <c r="FF164" i="22" s="1"/>
  <c r="FI164" i="22" s="1"/>
  <c r="FE169" i="22"/>
  <c r="FF169" i="22" s="1"/>
  <c r="FI169" i="22" s="1"/>
  <c r="FG157" i="22"/>
  <c r="FD161" i="22"/>
  <c r="FG31" i="22"/>
  <c r="FJ34" i="22"/>
  <c r="FE151" i="22"/>
  <c r="FF151" i="22" s="1"/>
  <c r="FI151" i="22" s="1"/>
  <c r="FD179" i="22"/>
  <c r="FG187" i="22"/>
  <c r="FJ186" i="22"/>
  <c r="FG167" i="22"/>
  <c r="FG49" i="22"/>
  <c r="FJ156" i="22"/>
  <c r="FD199" i="22"/>
  <c r="FD67" i="22"/>
  <c r="FE67" i="22"/>
  <c r="FF67" i="22" s="1"/>
  <c r="FI67" i="22" s="1"/>
  <c r="FJ171" i="22"/>
  <c r="FE86" i="22"/>
  <c r="FF86" i="22" s="1"/>
  <c r="FI86" i="22" s="1"/>
  <c r="FD127" i="22"/>
  <c r="FJ90" i="22"/>
  <c r="FJ63" i="22"/>
  <c r="FJ192" i="22"/>
  <c r="FD78" i="22"/>
  <c r="FE101" i="22"/>
  <c r="FF101" i="22" s="1"/>
  <c r="FI101" i="22" s="1"/>
  <c r="FG89" i="22"/>
  <c r="FG114" i="22"/>
  <c r="FD60" i="22"/>
  <c r="FE51" i="22"/>
  <c r="FF51" i="22" s="1"/>
  <c r="FI51" i="22" s="1"/>
  <c r="FJ112" i="22"/>
  <c r="FE98" i="22"/>
  <c r="FF98" i="22" s="1"/>
  <c r="FI98" i="22" s="1"/>
  <c r="FD110" i="22"/>
  <c r="FD128" i="22"/>
  <c r="FE44" i="22"/>
  <c r="FF44" i="22" s="1"/>
  <c r="FI44" i="22" s="1"/>
  <c r="FE127" i="22"/>
  <c r="FF127" i="22" s="1"/>
  <c r="FI127" i="22" s="1"/>
  <c r="FJ146" i="22"/>
  <c r="FJ84" i="22"/>
  <c r="FJ150" i="22"/>
  <c r="FE153" i="22"/>
  <c r="FF153" i="22" s="1"/>
  <c r="FI153" i="22" s="1"/>
  <c r="FE113" i="22"/>
  <c r="FF113" i="22" s="1"/>
  <c r="FI113" i="22" s="1"/>
  <c r="FD36" i="22"/>
  <c r="FE89" i="22"/>
  <c r="FF89" i="22" s="1"/>
  <c r="FI89" i="22" s="1"/>
  <c r="FD156" i="22"/>
  <c r="FD121" i="22"/>
  <c r="FG139" i="22"/>
  <c r="FG50" i="22"/>
  <c r="FJ170" i="22"/>
  <c r="FD197" i="22"/>
  <c r="EG135" i="22"/>
  <c r="ED184" i="22"/>
  <c r="EE99" i="22"/>
  <c r="EF99" i="22" s="1"/>
  <c r="EE75" i="22"/>
  <c r="EF75" i="22" s="1"/>
  <c r="ED56" i="22"/>
  <c r="EE169" i="22"/>
  <c r="EF169" i="22" s="1"/>
  <c r="ED31" i="22"/>
  <c r="EG93" i="22"/>
  <c r="EG49" i="22"/>
  <c r="EE194" i="22"/>
  <c r="EF194" i="22" s="1"/>
  <c r="ED115" i="22"/>
  <c r="EE101" i="22"/>
  <c r="EF101" i="22" s="1"/>
  <c r="EE182" i="22"/>
  <c r="EF182" i="22" s="1"/>
  <c r="EE93" i="22"/>
  <c r="EF93" i="22" s="1"/>
  <c r="EG57" i="22"/>
  <c r="EE73" i="22"/>
  <c r="EF73" i="22" s="1"/>
  <c r="EG109" i="22"/>
  <c r="ED177" i="22"/>
  <c r="EG140" i="22"/>
  <c r="EE43" i="22"/>
  <c r="EF43" i="22" s="1"/>
  <c r="ED178" i="22"/>
  <c r="EG99" i="22"/>
  <c r="ED124" i="22"/>
  <c r="ED192" i="22"/>
  <c r="ED59" i="22"/>
  <c r="ED101" i="22"/>
  <c r="ED145" i="22"/>
  <c r="EE110" i="22"/>
  <c r="EF110" i="22" s="1"/>
  <c r="EE163" i="22"/>
  <c r="EF163" i="22" s="1"/>
  <c r="ED133" i="22"/>
  <c r="EG111" i="22"/>
  <c r="EE32" i="22"/>
  <c r="EF32" i="22" s="1"/>
  <c r="ED191" i="22"/>
  <c r="EE130" i="22"/>
  <c r="EF130" i="22" s="1"/>
  <c r="EG134" i="22"/>
  <c r="ED99" i="22"/>
  <c r="EE188" i="22"/>
  <c r="EF188" i="22" s="1"/>
  <c r="EG44" i="22"/>
  <c r="EG80" i="22"/>
  <c r="EE57" i="22"/>
  <c r="EF57" i="22" s="1"/>
  <c r="ED111" i="22"/>
  <c r="ED185" i="22"/>
  <c r="ED71" i="22"/>
  <c r="ED37" i="22"/>
  <c r="EG171" i="22"/>
  <c r="ED138" i="22"/>
  <c r="EE116" i="22"/>
  <c r="EF116" i="22" s="1"/>
  <c r="ED135" i="22"/>
  <c r="EE74" i="22"/>
  <c r="EF74" i="22" s="1"/>
  <c r="EE124" i="22"/>
  <c r="EF124" i="22" s="1"/>
  <c r="EE56" i="22"/>
  <c r="EF56" i="22" s="1"/>
  <c r="ED168" i="22"/>
  <c r="EG102" i="22"/>
  <c r="EG136" i="22"/>
  <c r="ED160" i="22"/>
  <c r="BA31" i="22"/>
  <c r="BC30" i="22"/>
  <c r="EE59" i="22"/>
  <c r="EF59" i="22" s="1"/>
  <c r="EG88" i="22"/>
  <c r="EE139" i="22"/>
  <c r="EF139" i="22" s="1"/>
  <c r="EG70" i="22"/>
  <c r="ED90" i="22"/>
  <c r="EG156" i="22"/>
  <c r="ED107" i="22"/>
  <c r="ED157" i="22"/>
  <c r="ED158" i="22"/>
  <c r="EG59" i="22"/>
  <c r="EE157" i="22"/>
  <c r="EF157" i="22" s="1"/>
  <c r="ED54" i="22"/>
  <c r="EE125" i="22"/>
  <c r="EF125" i="22" s="1"/>
  <c r="EE164" i="22"/>
  <c r="EF164" i="22" s="1"/>
  <c r="EE165" i="22"/>
  <c r="EF165" i="22" s="1"/>
  <c r="ED146" i="22"/>
  <c r="EG34" i="22"/>
  <c r="EE85" i="22"/>
  <c r="EF85" i="22" s="1"/>
  <c r="ED112" i="22"/>
  <c r="ED194" i="22"/>
  <c r="EG117" i="22"/>
  <c r="ED77" i="22"/>
  <c r="EE70" i="22"/>
  <c r="EF70" i="22" s="1"/>
  <c r="ED195" i="22"/>
  <c r="ED155" i="22"/>
  <c r="EE90" i="22"/>
  <c r="EF90" i="22" s="1"/>
  <c r="ED46" i="22"/>
  <c r="EG83" i="22"/>
  <c r="ED110" i="22"/>
  <c r="EE192" i="22"/>
  <c r="EF192" i="22" s="1"/>
  <c r="EG162" i="22"/>
  <c r="EE42" i="22"/>
  <c r="EF42" i="22" s="1"/>
  <c r="ED38" i="22"/>
  <c r="ED89" i="22"/>
  <c r="EG177" i="22"/>
  <c r="ED190" i="22"/>
  <c r="EE111" i="22"/>
  <c r="EF111" i="22" s="1"/>
  <c r="ED52" i="22"/>
  <c r="ED93" i="22"/>
  <c r="EE172" i="22"/>
  <c r="EF172" i="22" s="1"/>
  <c r="EG96" i="22"/>
  <c r="EG164" i="22"/>
  <c r="ED32" i="22"/>
  <c r="EG116" i="22"/>
  <c r="EJ39" i="22"/>
  <c r="EG105" i="22"/>
  <c r="EG122" i="22"/>
  <c r="EG141" i="22"/>
  <c r="EG47" i="22"/>
  <c r="EG38" i="22"/>
  <c r="ED106" i="22"/>
  <c r="EG73" i="22"/>
  <c r="EE185" i="22"/>
  <c r="EF185" i="22" s="1"/>
  <c r="EE44" i="22"/>
  <c r="EF44" i="22" s="1"/>
  <c r="EE149" i="22"/>
  <c r="EF149" i="22" s="1"/>
  <c r="EG185" i="22"/>
  <c r="ED34" i="22"/>
  <c r="DH29" i="22"/>
  <c r="DI29" i="22"/>
  <c r="EE155" i="22"/>
  <c r="EF155" i="22" s="1"/>
  <c r="EG92" i="22"/>
  <c r="EG181" i="22"/>
  <c r="CE27" i="22"/>
  <c r="CF27" i="22" s="1"/>
  <c r="CJ27" i="22"/>
  <c r="EE178" i="22"/>
  <c r="EF178" i="22" s="1"/>
  <c r="EE38" i="22"/>
  <c r="EF38" i="22" s="1"/>
  <c r="EE137" i="22"/>
  <c r="EF137" i="22" s="1"/>
  <c r="ED35" i="22"/>
  <c r="EE187" i="22"/>
  <c r="EF187" i="22" s="1"/>
  <c r="ED88" i="22"/>
  <c r="EJ36" i="22"/>
  <c r="ED143" i="22"/>
  <c r="EE201" i="22"/>
  <c r="EF201" i="22" s="1"/>
  <c r="EE144" i="22"/>
  <c r="EF144" i="22" s="1"/>
  <c r="EG123" i="22"/>
  <c r="EE127" i="22"/>
  <c r="EF127" i="22" s="1"/>
  <c r="EG133" i="22"/>
  <c r="EE128" i="22"/>
  <c r="EF128" i="22" s="1"/>
  <c r="EE54" i="22"/>
  <c r="EF54" i="22" s="1"/>
  <c r="EE36" i="22"/>
  <c r="EF36" i="22" s="1"/>
  <c r="EG98" i="22"/>
  <c r="ED57" i="22"/>
  <c r="EG67" i="22"/>
  <c r="EG107" i="22"/>
  <c r="EG72" i="22"/>
  <c r="EE69" i="22"/>
  <c r="EF69" i="22" s="1"/>
  <c r="EG159" i="22"/>
  <c r="EG108" i="22"/>
  <c r="ED129" i="22"/>
  <c r="EE140" i="22"/>
  <c r="EF140" i="22" s="1"/>
  <c r="ED73" i="22"/>
  <c r="EG66" i="22"/>
  <c r="ED74" i="22"/>
  <c r="ED39" i="22"/>
  <c r="EE119" i="22"/>
  <c r="EF119" i="22" s="1"/>
  <c r="ED164" i="22"/>
  <c r="EG176" i="22"/>
  <c r="EG53" i="22"/>
  <c r="EG194" i="22"/>
  <c r="EG138" i="22"/>
  <c r="ED165" i="22"/>
  <c r="EE95" i="22"/>
  <c r="EF95" i="22" s="1"/>
  <c r="EG148" i="22"/>
  <c r="EG118" i="22"/>
  <c r="ED78" i="22"/>
  <c r="EE33" i="22"/>
  <c r="EF33" i="22" s="1"/>
  <c r="ED136" i="22"/>
  <c r="EE167" i="22"/>
  <c r="EF167" i="22" s="1"/>
  <c r="EG90" i="22"/>
  <c r="EG79" i="22"/>
  <c r="ED162" i="22"/>
  <c r="EE136" i="22"/>
  <c r="EF136" i="22" s="1"/>
  <c r="ED84" i="22"/>
  <c r="EE41" i="22"/>
  <c r="EF41" i="22" s="1"/>
  <c r="EE51" i="22"/>
  <c r="EF51" i="22" s="1"/>
  <c r="EE63" i="22"/>
  <c r="EF63" i="22" s="1"/>
  <c r="ED189" i="22"/>
  <c r="ED55" i="22"/>
  <c r="EJ37" i="22"/>
  <c r="EH40" i="22"/>
  <c r="EI40" i="22"/>
  <c r="HC26" i="22"/>
  <c r="HA27" i="22"/>
  <c r="DD30" i="22"/>
  <c r="EE82" i="22"/>
  <c r="EF82" i="22" s="1"/>
  <c r="EE133" i="22"/>
  <c r="EF133" i="22" s="1"/>
  <c r="EG42" i="22"/>
  <c r="EE166" i="22"/>
  <c r="EF166" i="22" s="1"/>
  <c r="EG200" i="22"/>
  <c r="EG120" i="22"/>
  <c r="ED127" i="22"/>
  <c r="EE200" i="22"/>
  <c r="EF200" i="22" s="1"/>
  <c r="EE123" i="22"/>
  <c r="EF123" i="22" s="1"/>
  <c r="EG50" i="22"/>
  <c r="EE39" i="22"/>
  <c r="EF39" i="22" s="1"/>
  <c r="ED131" i="22"/>
  <c r="EG180" i="22"/>
  <c r="EE141" i="22"/>
  <c r="EF141" i="22" s="1"/>
  <c r="EG43" i="22"/>
  <c r="EE146" i="22"/>
  <c r="EF146" i="22" s="1"/>
  <c r="ED79" i="22"/>
  <c r="EE171" i="22"/>
  <c r="EF171" i="22" s="1"/>
  <c r="EE52" i="22"/>
  <c r="EF52" i="22" s="1"/>
  <c r="EG52" i="22"/>
  <c r="ED151" i="22"/>
  <c r="ED126" i="22"/>
  <c r="ED96" i="22"/>
  <c r="EG74" i="22"/>
  <c r="EG188" i="22"/>
  <c r="EG129" i="22"/>
  <c r="EE67" i="22"/>
  <c r="EF67" i="22" s="1"/>
  <c r="EE68" i="22"/>
  <c r="EF68" i="22" s="1"/>
  <c r="ED81" i="22"/>
  <c r="ED140" i="22"/>
  <c r="ED137" i="22"/>
  <c r="EE35" i="22"/>
  <c r="EF35" i="22" s="1"/>
  <c r="EG198" i="22"/>
  <c r="EG81" i="22"/>
  <c r="EE91" i="22"/>
  <c r="EF91" i="22" s="1"/>
  <c r="EG103" i="22"/>
  <c r="EE72" i="22"/>
  <c r="EF72" i="22" s="1"/>
  <c r="EG104" i="22"/>
  <c r="EG75" i="22"/>
  <c r="EG139" i="22"/>
  <c r="EG152" i="22"/>
  <c r="EG137" i="22"/>
  <c r="EG101" i="22"/>
  <c r="EG86" i="22"/>
  <c r="EE92" i="22"/>
  <c r="EF92" i="22" s="1"/>
  <c r="ED97" i="22"/>
  <c r="EE66" i="22"/>
  <c r="EF66" i="22" s="1"/>
  <c r="EE131" i="22"/>
  <c r="EF131" i="22" s="1"/>
  <c r="EG144" i="22"/>
  <c r="EJ32" i="22"/>
  <c r="ED102" i="22"/>
  <c r="EG85" i="22"/>
  <c r="EE173" i="22"/>
  <c r="EF173" i="22" s="1"/>
  <c r="EE46" i="22"/>
  <c r="EF46" i="22" s="1"/>
  <c r="ED100" i="22"/>
  <c r="ED94" i="22"/>
  <c r="EE94" i="22"/>
  <c r="EF94" i="22" s="1"/>
  <c r="ED66" i="22"/>
  <c r="ED68" i="22"/>
  <c r="AC28" i="22"/>
  <c r="AA29" i="22"/>
  <c r="EE150" i="22"/>
  <c r="EF150" i="22" s="1"/>
  <c r="CA29" i="22"/>
  <c r="CD29" i="22" s="1"/>
  <c r="EE145" i="22"/>
  <c r="EF145" i="22" s="1"/>
  <c r="ED199" i="22"/>
  <c r="ED63" i="22"/>
  <c r="EG51" i="22"/>
  <c r="ED53" i="22"/>
  <c r="EE80" i="22"/>
  <c r="EF80" i="22" s="1"/>
  <c r="EE108" i="22"/>
  <c r="EF108" i="22" s="1"/>
  <c r="EG78" i="22"/>
  <c r="EG97" i="22"/>
  <c r="ED69" i="22"/>
  <c r="EE89" i="22"/>
  <c r="EF89" i="22" s="1"/>
  <c r="EG114" i="22"/>
  <c r="ED50" i="22"/>
  <c r="EG84" i="22"/>
  <c r="EE120" i="22"/>
  <c r="EF120" i="22" s="1"/>
  <c r="EE107" i="22"/>
  <c r="EF107" i="22" s="1"/>
  <c r="ED166" i="22"/>
  <c r="EE62" i="22"/>
  <c r="EF62" i="22" s="1"/>
  <c r="EE174" i="22"/>
  <c r="EF174" i="22" s="1"/>
  <c r="EJ35" i="22"/>
  <c r="ED117" i="22"/>
  <c r="ED198" i="22"/>
  <c r="EE134" i="22"/>
  <c r="EF134" i="22" s="1"/>
  <c r="ED175" i="22"/>
  <c r="EE151" i="22"/>
  <c r="EF151" i="22" s="1"/>
  <c r="EE179" i="22"/>
  <c r="EF179" i="22" s="1"/>
  <c r="ED179" i="22"/>
  <c r="EE177" i="22"/>
  <c r="EF177" i="22" s="1"/>
  <c r="EE198" i="22"/>
  <c r="EF198" i="22" s="1"/>
  <c r="EE98" i="22"/>
  <c r="EF98" i="22" s="1"/>
  <c r="ED148" i="22"/>
  <c r="ED123" i="22"/>
  <c r="ED120" i="22"/>
  <c r="EE106" i="22"/>
  <c r="EF106" i="22" s="1"/>
  <c r="EG126" i="22"/>
  <c r="EG48" i="22"/>
  <c r="EE148" i="22"/>
  <c r="EF148" i="22" s="1"/>
  <c r="ED87" i="22"/>
  <c r="EG190" i="22"/>
  <c r="EE189" i="22"/>
  <c r="EF189" i="22" s="1"/>
  <c r="EE79" i="22"/>
  <c r="EF79" i="22" s="1"/>
  <c r="ED105" i="22"/>
  <c r="ED173" i="22"/>
  <c r="EG149" i="22"/>
  <c r="EE129" i="22"/>
  <c r="EF129" i="22" s="1"/>
  <c r="EG154" i="22"/>
  <c r="ED64" i="22"/>
  <c r="EE84" i="22"/>
  <c r="EF84" i="22" s="1"/>
  <c r="EJ38" i="22"/>
  <c r="EE152" i="22"/>
  <c r="EF152" i="22" s="1"/>
  <c r="EG64" i="22"/>
  <c r="ED170" i="22"/>
  <c r="EE126" i="22"/>
  <c r="EF126" i="22" s="1"/>
  <c r="EG196" i="22"/>
  <c r="EG143" i="22"/>
  <c r="ED167" i="22"/>
  <c r="DI28" i="22"/>
  <c r="DH28" i="22"/>
  <c r="EG158" i="22"/>
  <c r="ED176" i="22"/>
  <c r="EE113" i="22"/>
  <c r="EF113" i="22" s="1"/>
  <c r="EG153" i="22"/>
  <c r="EE96" i="22"/>
  <c r="EF96" i="22" s="1"/>
  <c r="EG161" i="22"/>
  <c r="EG146" i="22"/>
  <c r="EG127" i="22"/>
  <c r="ED47" i="22"/>
  <c r="ED82" i="22"/>
  <c r="EG130" i="22"/>
  <c r="EE34" i="22"/>
  <c r="EF34" i="22" s="1"/>
  <c r="ED139" i="22"/>
  <c r="EE180" i="22"/>
  <c r="EF180" i="22" s="1"/>
  <c r="EE183" i="22"/>
  <c r="EF183" i="22" s="1"/>
  <c r="EE195" i="22"/>
  <c r="EF195" i="22" s="1"/>
  <c r="ED174" i="22"/>
  <c r="EG132" i="22"/>
  <c r="ED142" i="22"/>
  <c r="EE81" i="22"/>
  <c r="EF81" i="22" s="1"/>
  <c r="EE58" i="22"/>
  <c r="EF58" i="22" s="1"/>
  <c r="EG87" i="22"/>
  <c r="ED85" i="22"/>
  <c r="ED118" i="22"/>
  <c r="EE161" i="22"/>
  <c r="EF161" i="22" s="1"/>
  <c r="ED61" i="22"/>
  <c r="EG55" i="22"/>
  <c r="EG65" i="22"/>
  <c r="EG113" i="22"/>
  <c r="EE122" i="22"/>
  <c r="EF122" i="22" s="1"/>
  <c r="ED83" i="22"/>
  <c r="EG68" i="22"/>
  <c r="ED43" i="22"/>
  <c r="ED144" i="22"/>
  <c r="ED113" i="22"/>
  <c r="EG201" i="22"/>
  <c r="EE199" i="22"/>
  <c r="EF199" i="22" s="1"/>
  <c r="ED51" i="22"/>
  <c r="ED121" i="22"/>
  <c r="ED116" i="22"/>
  <c r="EE186" i="22"/>
  <c r="EF186" i="22" s="1"/>
  <c r="ED132" i="22"/>
  <c r="EG60" i="22"/>
  <c r="ED152" i="22"/>
  <c r="EG39" i="22"/>
  <c r="EG165" i="22"/>
  <c r="EE103" i="22"/>
  <c r="EF103" i="22" s="1"/>
  <c r="EE114" i="22"/>
  <c r="EF114" i="22" s="1"/>
  <c r="EG157" i="22"/>
  <c r="EE97" i="22"/>
  <c r="EF97" i="22" s="1"/>
  <c r="ED65" i="22"/>
  <c r="EG36" i="22"/>
  <c r="EG195" i="22"/>
  <c r="ED60" i="22"/>
  <c r="ED33" i="22"/>
  <c r="ED159" i="22"/>
  <c r="EG63" i="22"/>
  <c r="EH27" i="22"/>
  <c r="EI27" i="22"/>
  <c r="L26" i="22"/>
  <c r="J27" i="22"/>
  <c r="ED188" i="22"/>
  <c r="ED75" i="22"/>
  <c r="EE86" i="22"/>
  <c r="EF86" i="22" s="1"/>
  <c r="ED80" i="22"/>
  <c r="DI27" i="22"/>
  <c r="DH27" i="22"/>
  <c r="EE118" i="22"/>
  <c r="EF118" i="22" s="1"/>
  <c r="EJ33" i="22"/>
  <c r="EG150" i="22"/>
  <c r="EG172" i="22"/>
  <c r="EG166" i="22"/>
  <c r="EG160" i="22"/>
  <c r="ED91" i="22"/>
  <c r="EG40" i="22"/>
  <c r="ED149" i="22"/>
  <c r="ED197" i="22"/>
  <c r="EG197" i="22"/>
  <c r="ED98" i="22"/>
  <c r="EE153" i="22"/>
  <c r="EF153" i="22" s="1"/>
  <c r="ED76" i="22"/>
  <c r="ED200" i="22"/>
  <c r="ED153" i="22"/>
  <c r="EE109" i="22"/>
  <c r="EF109" i="22" s="1"/>
  <c r="ED169" i="22"/>
  <c r="EE102" i="22"/>
  <c r="EF102" i="22" s="1"/>
  <c r="EE64" i="22"/>
  <c r="EF64" i="22" s="1"/>
  <c r="ED86" i="22"/>
  <c r="ED44" i="22"/>
  <c r="EG169" i="22"/>
  <c r="EE53" i="22"/>
  <c r="EF53" i="22" s="1"/>
  <c r="EG182" i="22"/>
  <c r="ED119" i="22"/>
  <c r="EE138" i="22"/>
  <c r="EF138" i="22" s="1"/>
  <c r="ED196" i="22"/>
  <c r="EG163" i="22"/>
  <c r="ED172" i="22"/>
  <c r="EE196" i="22"/>
  <c r="EF196" i="22" s="1"/>
  <c r="EG125" i="22"/>
  <c r="ED134" i="22"/>
  <c r="EE49" i="22"/>
  <c r="EF49" i="22" s="1"/>
  <c r="EG106" i="22"/>
  <c r="EG145" i="22"/>
  <c r="EE159" i="22"/>
  <c r="EF159" i="22" s="1"/>
  <c r="EE142" i="22"/>
  <c r="EF142" i="22" s="1"/>
  <c r="EG69" i="22"/>
  <c r="EG91" i="22"/>
  <c r="EE156" i="22"/>
  <c r="EF156" i="22" s="1"/>
  <c r="EE168" i="22"/>
  <c r="EF168" i="22" s="1"/>
  <c r="ED42" i="22"/>
  <c r="EE154" i="22"/>
  <c r="EF154" i="22" s="1"/>
  <c r="EE121" i="22"/>
  <c r="EF121" i="22" s="1"/>
  <c r="EE132" i="22"/>
  <c r="EF132" i="22" s="1"/>
  <c r="EE160" i="22"/>
  <c r="EF160" i="22" s="1"/>
  <c r="ED181" i="22"/>
  <c r="EG33" i="22"/>
  <c r="EG183" i="22"/>
  <c r="EE47" i="22"/>
  <c r="EF47" i="22" s="1"/>
  <c r="EE87" i="22"/>
  <c r="EF87" i="22" s="1"/>
  <c r="ED103" i="22"/>
  <c r="EJ40" i="22"/>
  <c r="EE88" i="22"/>
  <c r="EF88" i="22" s="1"/>
  <c r="EG95" i="22"/>
  <c r="ED114" i="22"/>
  <c r="ED62" i="22"/>
  <c r="ED40" i="22"/>
  <c r="FJ30" i="22"/>
  <c r="FE30" i="22"/>
  <c r="FF30" i="22" s="1"/>
  <c r="FG30" i="22"/>
  <c r="CC28" i="22"/>
  <c r="CJ28" i="22" s="1"/>
  <c r="CD28" i="22"/>
  <c r="ED95" i="22"/>
  <c r="EI30" i="22"/>
  <c r="EH30" i="22"/>
  <c r="ED141" i="22"/>
  <c r="ED125" i="22"/>
  <c r="EE71" i="22"/>
  <c r="EF71" i="22" s="1"/>
  <c r="EE184" i="22"/>
  <c r="EF184" i="22" s="1"/>
  <c r="EG187" i="22"/>
  <c r="ED72" i="22"/>
  <c r="EE104" i="22"/>
  <c r="EF104" i="22" s="1"/>
  <c r="ED130" i="22"/>
  <c r="ED161" i="22"/>
  <c r="EG76" i="22"/>
  <c r="EE115" i="22"/>
  <c r="EF115" i="22" s="1"/>
  <c r="ED163" i="22"/>
  <c r="EG82" i="22"/>
  <c r="EG191" i="22"/>
  <c r="EE45" i="22"/>
  <c r="EF45" i="22" s="1"/>
  <c r="EG77" i="22"/>
  <c r="ED182" i="22"/>
  <c r="EG54" i="22"/>
  <c r="EE48" i="22"/>
  <c r="EF48" i="22" s="1"/>
  <c r="ED58" i="22"/>
  <c r="ED180" i="22"/>
  <c r="EE170" i="22"/>
  <c r="EF170" i="22" s="1"/>
  <c r="ED183" i="22"/>
  <c r="EG151" i="22"/>
  <c r="ED48" i="22"/>
  <c r="EE60" i="22"/>
  <c r="EF60" i="22" s="1"/>
  <c r="EE105" i="22"/>
  <c r="EF105" i="22" s="1"/>
  <c r="EE77" i="22"/>
  <c r="EF77" i="22" s="1"/>
  <c r="ED45" i="22"/>
  <c r="ED36" i="22"/>
  <c r="EG89" i="22"/>
  <c r="EG128" i="22"/>
  <c r="EE162" i="22"/>
  <c r="EF162" i="22" s="1"/>
  <c r="EE191" i="22"/>
  <c r="EF191" i="22" s="1"/>
  <c r="EE143" i="22"/>
  <c r="EF143" i="22" s="1"/>
  <c r="EG155" i="22"/>
  <c r="EG62" i="22"/>
  <c r="EG184" i="22"/>
  <c r="EG147" i="22"/>
  <c r="EG46" i="22"/>
  <c r="EG168" i="22"/>
  <c r="ED108" i="22"/>
  <c r="EE37" i="22"/>
  <c r="EF37" i="22" s="1"/>
  <c r="EG94" i="22"/>
  <c r="EG142" i="22"/>
  <c r="EE181" i="22"/>
  <c r="EF181" i="22" s="1"/>
  <c r="EG35" i="22"/>
  <c r="EG119" i="22"/>
  <c r="ED156" i="22"/>
  <c r="ED67" i="22"/>
  <c r="ED104" i="22"/>
  <c r="IC27" i="22"/>
  <c r="IA28" i="22"/>
  <c r="BH28" i="22"/>
  <c r="BI28" i="22"/>
  <c r="BI25" i="22"/>
  <c r="BH25" i="22"/>
  <c r="BH22" i="22"/>
  <c r="BI22" i="22"/>
  <c r="BH26" i="22"/>
  <c r="BI26" i="22"/>
  <c r="BI20" i="22"/>
  <c r="BH20" i="22"/>
  <c r="BI15" i="22"/>
  <c r="BH15" i="22"/>
  <c r="BH27" i="22"/>
  <c r="BI27" i="22"/>
  <c r="GC29" i="22"/>
  <c r="GA30" i="22"/>
  <c r="BI23" i="22"/>
  <c r="BH23" i="22"/>
  <c r="BH24" i="22"/>
  <c r="BI24" i="22"/>
  <c r="BI16" i="22"/>
  <c r="BH16" i="22"/>
  <c r="BH18" i="22"/>
  <c r="BI18" i="22"/>
  <c r="BI21" i="22"/>
  <c r="BH21" i="22"/>
  <c r="BI17" i="22"/>
  <c r="BH17" i="22"/>
  <c r="BI14" i="22"/>
  <c r="BH14" i="22"/>
  <c r="BH19" i="22"/>
  <c r="BI19" i="22"/>
  <c r="BI29" i="22" l="1"/>
  <c r="EI31" i="22"/>
  <c r="DJ30" i="22"/>
  <c r="DG30" i="22"/>
  <c r="CE28" i="22"/>
  <c r="CF28" i="22" s="1"/>
  <c r="CG28" i="22"/>
  <c r="L27" i="22"/>
  <c r="J28" i="22"/>
  <c r="CC29" i="22"/>
  <c r="EH35" i="22"/>
  <c r="EI35" i="22"/>
  <c r="FH35" i="22"/>
  <c r="FI35" i="22"/>
  <c r="FH38" i="22"/>
  <c r="FI38" i="22"/>
  <c r="EI37" i="22"/>
  <c r="EH37" i="22"/>
  <c r="EI34" i="22"/>
  <c r="EH34" i="22"/>
  <c r="DH30" i="22"/>
  <c r="DI30" i="22"/>
  <c r="FH39" i="22"/>
  <c r="FI39" i="22"/>
  <c r="AA30" i="22"/>
  <c r="AC29" i="22"/>
  <c r="HA28" i="22"/>
  <c r="HC27" i="22"/>
  <c r="BE30" i="22"/>
  <c r="BF30" i="22" s="1"/>
  <c r="BG30" i="22"/>
  <c r="FI36" i="22"/>
  <c r="FH36" i="22"/>
  <c r="FI31" i="22"/>
  <c r="FH31" i="22"/>
  <c r="FH30" i="22"/>
  <c r="FI30" i="22"/>
  <c r="EI33" i="22"/>
  <c r="EH33" i="22"/>
  <c r="EH38" i="22"/>
  <c r="EI38" i="22"/>
  <c r="BC31" i="22"/>
  <c r="BE31" i="22" s="1"/>
  <c r="BF31" i="22" s="1"/>
  <c r="BD182" i="22"/>
  <c r="BE157" i="22"/>
  <c r="BD51" i="22"/>
  <c r="BD93" i="22"/>
  <c r="BG32" i="22"/>
  <c r="BE165" i="22"/>
  <c r="BE114" i="22"/>
  <c r="BD152" i="22"/>
  <c r="BD150" i="22"/>
  <c r="BD87" i="22"/>
  <c r="BE184" i="22"/>
  <c r="BD201" i="22"/>
  <c r="BE100" i="22"/>
  <c r="BD170" i="22"/>
  <c r="BE102" i="22"/>
  <c r="BD193" i="22"/>
  <c r="BE125" i="22"/>
  <c r="BE36" i="22"/>
  <c r="BF36" i="22" s="1"/>
  <c r="BE121" i="22"/>
  <c r="BE169" i="22"/>
  <c r="BE196" i="22"/>
  <c r="BE141" i="22"/>
  <c r="BD107" i="22"/>
  <c r="BD96" i="22"/>
  <c r="BD194" i="22"/>
  <c r="BE179" i="22"/>
  <c r="BE54" i="22"/>
  <c r="BE118" i="22"/>
  <c r="BE52" i="22"/>
  <c r="BD149" i="22"/>
  <c r="BE119" i="22"/>
  <c r="BD78" i="22"/>
  <c r="BE128" i="22"/>
  <c r="BD123" i="22"/>
  <c r="BD90" i="22"/>
  <c r="BD185" i="22"/>
  <c r="BD114" i="22"/>
  <c r="BD195" i="22"/>
  <c r="BD60" i="22"/>
  <c r="BE116" i="22"/>
  <c r="BE195" i="22"/>
  <c r="BD52" i="22"/>
  <c r="BD145" i="22"/>
  <c r="BE126" i="22"/>
  <c r="BD41" i="22"/>
  <c r="BE88" i="22"/>
  <c r="BD180" i="22"/>
  <c r="BD44" i="22"/>
  <c r="BD162" i="22"/>
  <c r="BD55" i="22"/>
  <c r="BE137" i="22"/>
  <c r="BD32" i="22"/>
  <c r="BE109" i="22"/>
  <c r="BD105" i="22"/>
  <c r="BD43" i="22"/>
  <c r="BD50" i="22"/>
  <c r="BD101" i="22"/>
  <c r="BG41" i="22"/>
  <c r="BD136" i="22"/>
  <c r="BE58" i="22"/>
  <c r="BE140" i="22"/>
  <c r="BE40" i="22"/>
  <c r="BF40" i="22" s="1"/>
  <c r="BD75" i="22"/>
  <c r="BD147" i="22"/>
  <c r="BD188" i="22"/>
  <c r="BE142" i="22"/>
  <c r="BD181" i="22"/>
  <c r="BD53" i="22"/>
  <c r="BE135" i="22"/>
  <c r="BD133" i="22"/>
  <c r="BE152" i="22"/>
  <c r="BE91" i="22"/>
  <c r="BE187" i="22"/>
  <c r="BD84" i="22"/>
  <c r="BD58" i="22"/>
  <c r="BG35" i="22"/>
  <c r="BD45" i="22"/>
  <c r="BD31" i="22"/>
  <c r="BD118" i="22"/>
  <c r="BD135" i="22"/>
  <c r="BD168" i="22"/>
  <c r="BD66" i="22"/>
  <c r="BE76" i="22"/>
  <c r="BE49" i="22"/>
  <c r="BD142" i="22"/>
  <c r="BE85" i="22"/>
  <c r="BE145" i="22"/>
  <c r="BD155" i="22"/>
  <c r="BE90" i="22"/>
  <c r="BD191" i="22"/>
  <c r="BD138" i="22"/>
  <c r="BD117" i="22"/>
  <c r="BD63" i="22"/>
  <c r="BD38" i="22"/>
  <c r="BE96" i="22"/>
  <c r="BE32" i="22"/>
  <c r="BF32" i="22" s="1"/>
  <c r="BE115" i="22"/>
  <c r="BE113" i="22"/>
  <c r="BE134" i="22"/>
  <c r="BE191" i="22"/>
  <c r="BE86" i="22"/>
  <c r="BD177" i="22"/>
  <c r="BE147" i="22"/>
  <c r="BE175" i="22"/>
  <c r="BD184" i="22"/>
  <c r="BE60" i="22"/>
  <c r="BE189" i="22"/>
  <c r="BE39" i="22"/>
  <c r="BF39" i="22" s="1"/>
  <c r="BE92" i="22"/>
  <c r="BD86" i="22"/>
  <c r="BE170" i="22"/>
  <c r="BD137" i="22"/>
  <c r="BE61" i="22"/>
  <c r="BD167" i="22"/>
  <c r="BE155" i="22"/>
  <c r="BD100" i="22"/>
  <c r="BD120" i="22"/>
  <c r="BE160" i="22"/>
  <c r="BD37" i="22"/>
  <c r="BD129" i="22"/>
  <c r="BD62" i="22"/>
  <c r="BD163" i="22"/>
  <c r="BE171" i="22"/>
  <c r="BG39" i="22"/>
  <c r="BD166" i="22"/>
  <c r="BD115" i="22"/>
  <c r="BD79" i="22"/>
  <c r="BD99" i="22"/>
  <c r="BE97" i="22"/>
  <c r="BE72" i="22"/>
  <c r="BD127" i="22"/>
  <c r="BD89" i="22"/>
  <c r="BD57" i="22"/>
  <c r="BE159" i="22"/>
  <c r="BD48" i="22"/>
  <c r="BE77" i="22"/>
  <c r="BE82" i="22"/>
  <c r="BE149" i="22"/>
  <c r="BD189" i="22"/>
  <c r="BD94" i="22"/>
  <c r="BD46" i="22"/>
  <c r="BD134" i="22"/>
  <c r="BD140" i="22"/>
  <c r="BD83" i="22"/>
  <c r="BE44" i="22"/>
  <c r="BE89" i="22"/>
  <c r="BD122" i="22"/>
  <c r="BD141" i="22"/>
  <c r="BE174" i="22"/>
  <c r="BD103" i="22"/>
  <c r="BE192" i="22"/>
  <c r="BD72" i="22"/>
  <c r="BE154" i="22"/>
  <c r="BE99" i="22"/>
  <c r="BD199" i="22"/>
  <c r="BE164" i="22"/>
  <c r="BD192" i="22"/>
  <c r="BD148" i="22"/>
  <c r="BE34" i="22"/>
  <c r="BF34" i="22" s="1"/>
  <c r="BE105" i="22"/>
  <c r="BE151" i="22"/>
  <c r="BD186" i="22"/>
  <c r="BD81" i="22"/>
  <c r="BE163" i="22"/>
  <c r="BE64" i="22"/>
  <c r="BE199" i="22"/>
  <c r="BE143" i="22"/>
  <c r="BE183" i="22"/>
  <c r="BE181" i="22"/>
  <c r="BD124" i="22"/>
  <c r="BD116" i="22"/>
  <c r="BE84" i="22"/>
  <c r="BE138" i="22"/>
  <c r="BE74" i="22"/>
  <c r="BD97" i="22"/>
  <c r="BE124" i="22"/>
  <c r="BD47" i="22"/>
  <c r="BD119" i="22"/>
  <c r="BE43" i="22"/>
  <c r="BD126" i="22"/>
  <c r="BE162" i="22"/>
  <c r="BE129" i="22"/>
  <c r="BE130" i="22"/>
  <c r="BD161" i="22"/>
  <c r="BE59" i="22"/>
  <c r="BG38" i="22"/>
  <c r="BD104" i="22"/>
  <c r="BE98" i="22"/>
  <c r="BD110" i="22"/>
  <c r="BD76" i="22"/>
  <c r="BD85" i="22"/>
  <c r="BD175" i="22"/>
  <c r="BD158" i="22"/>
  <c r="BD173" i="22"/>
  <c r="BE156" i="22"/>
  <c r="BE197" i="22"/>
  <c r="BD159" i="22"/>
  <c r="BE65" i="22"/>
  <c r="BE68" i="22"/>
  <c r="BD151" i="22"/>
  <c r="BE80" i="22"/>
  <c r="BD130" i="22"/>
  <c r="BD68" i="22"/>
  <c r="BG40" i="22"/>
  <c r="BD67" i="22"/>
  <c r="BE132" i="22"/>
  <c r="BG34" i="22"/>
  <c r="BE45" i="22"/>
  <c r="BD59" i="22"/>
  <c r="BD196" i="22"/>
  <c r="BE131" i="22"/>
  <c r="BD36" i="22"/>
  <c r="BE35" i="22"/>
  <c r="BF35" i="22" s="1"/>
  <c r="BD35" i="22"/>
  <c r="BE73" i="22"/>
  <c r="BE172" i="22"/>
  <c r="BE182" i="22"/>
  <c r="BE122" i="22"/>
  <c r="BG36" i="22"/>
  <c r="BE42" i="22"/>
  <c r="BE139" i="22"/>
  <c r="BE63" i="22"/>
  <c r="BE78" i="22"/>
  <c r="BD33" i="22"/>
  <c r="BE178" i="22"/>
  <c r="BE201" i="22"/>
  <c r="BD88" i="22"/>
  <c r="BE177" i="22"/>
  <c r="BE123" i="22"/>
  <c r="BE103" i="22"/>
  <c r="BD82" i="22"/>
  <c r="BE190" i="22"/>
  <c r="BE87" i="22"/>
  <c r="BD197" i="22"/>
  <c r="BE79" i="22"/>
  <c r="BE168" i="22"/>
  <c r="BE41" i="22"/>
  <c r="BE194" i="22"/>
  <c r="BD171" i="22"/>
  <c r="BD77" i="22"/>
  <c r="BD121" i="22"/>
  <c r="BE70" i="22"/>
  <c r="BD131" i="22"/>
  <c r="BE106" i="22"/>
  <c r="BD92" i="22"/>
  <c r="BE150" i="22"/>
  <c r="BE110" i="22"/>
  <c r="BD71" i="22"/>
  <c r="BE93" i="22"/>
  <c r="BE198" i="22"/>
  <c r="BD113" i="22"/>
  <c r="BE117" i="22"/>
  <c r="BD98" i="22"/>
  <c r="BD108" i="22"/>
  <c r="BD80" i="22"/>
  <c r="BE50" i="22"/>
  <c r="BE56" i="22"/>
  <c r="BE101" i="22"/>
  <c r="BE173" i="22"/>
  <c r="BD146" i="22"/>
  <c r="BD187" i="22"/>
  <c r="BE66" i="22"/>
  <c r="BD178" i="22"/>
  <c r="BD143" i="22"/>
  <c r="BE111" i="22"/>
  <c r="BE38" i="22"/>
  <c r="BF38" i="22" s="1"/>
  <c r="BD160" i="22"/>
  <c r="BE67" i="22"/>
  <c r="BE71" i="22"/>
  <c r="BD179" i="22"/>
  <c r="BE47" i="22"/>
  <c r="BD154" i="22"/>
  <c r="BE133" i="22"/>
  <c r="BE176" i="22"/>
  <c r="BD106" i="22"/>
  <c r="BE62" i="22"/>
  <c r="BD169" i="22"/>
  <c r="BE153" i="22"/>
  <c r="BE167" i="22"/>
  <c r="BD64" i="22"/>
  <c r="BE94" i="22"/>
  <c r="BD200" i="22"/>
  <c r="BE107" i="22"/>
  <c r="BE144" i="22"/>
  <c r="BE104" i="22"/>
  <c r="BE120" i="22"/>
  <c r="BE185" i="22"/>
  <c r="BD42" i="22"/>
  <c r="BD198" i="22"/>
  <c r="BD144" i="22"/>
  <c r="BE161" i="22"/>
  <c r="BD49" i="22"/>
  <c r="BE193" i="22"/>
  <c r="BD183" i="22"/>
  <c r="BE75" i="22"/>
  <c r="BD40" i="22"/>
  <c r="BE158" i="22"/>
  <c r="BD164" i="22"/>
  <c r="BD139" i="22"/>
  <c r="BE33" i="22"/>
  <c r="BF33" i="22" s="1"/>
  <c r="BD174" i="22"/>
  <c r="BE148" i="22"/>
  <c r="BD190" i="22"/>
  <c r="BE81" i="22"/>
  <c r="BE69" i="22"/>
  <c r="BD34" i="22"/>
  <c r="BD156" i="22"/>
  <c r="BD157" i="22"/>
  <c r="BE57" i="22"/>
  <c r="BE51" i="22"/>
  <c r="BD125" i="22"/>
  <c r="BE108" i="22"/>
  <c r="BE146" i="22"/>
  <c r="BD128" i="22"/>
  <c r="BD109" i="22"/>
  <c r="BE188" i="22"/>
  <c r="BE37" i="22"/>
  <c r="BF37" i="22" s="1"/>
  <c r="BD95" i="22"/>
  <c r="BE180" i="22"/>
  <c r="BD91" i="22"/>
  <c r="BD56" i="22"/>
  <c r="BE112" i="22"/>
  <c r="BD39" i="22"/>
  <c r="BD65" i="22"/>
  <c r="BE48" i="22"/>
  <c r="BD70" i="22"/>
  <c r="BD165" i="22"/>
  <c r="BD176" i="22"/>
  <c r="BE53" i="22"/>
  <c r="BD153" i="22"/>
  <c r="BD54" i="22"/>
  <c r="BD132" i="22"/>
  <c r="BE127" i="22"/>
  <c r="BD61" i="22"/>
  <c r="BD102" i="22"/>
  <c r="BE166" i="22"/>
  <c r="BE136" i="22"/>
  <c r="BG33" i="22"/>
  <c r="BD74" i="22"/>
  <c r="BE95" i="22"/>
  <c r="BD111" i="22"/>
  <c r="BD73" i="22"/>
  <c r="BD172" i="22"/>
  <c r="BD69" i="22"/>
  <c r="BE46" i="22"/>
  <c r="BE55" i="22"/>
  <c r="BE186" i="22"/>
  <c r="BD112" i="22"/>
  <c r="BE200" i="22"/>
  <c r="BE83" i="22"/>
  <c r="BG37" i="22"/>
  <c r="EI32" i="22"/>
  <c r="EH32" i="22"/>
  <c r="CA30" i="22"/>
  <c r="CA31" i="22" s="1"/>
  <c r="CC31" i="22" s="1"/>
  <c r="CG35" i="22" s="1"/>
  <c r="FH37" i="22"/>
  <c r="FI37" i="22"/>
  <c r="EI39" i="22"/>
  <c r="EH39" i="22"/>
  <c r="FH32" i="22"/>
  <c r="FI32" i="22"/>
  <c r="DG201" i="22"/>
  <c r="DE36" i="22"/>
  <c r="DF36" i="22" s="1"/>
  <c r="DD169" i="22"/>
  <c r="DE147" i="22"/>
  <c r="DF147" i="22" s="1"/>
  <c r="DG161" i="22"/>
  <c r="DE81" i="22"/>
  <c r="DF81" i="22" s="1"/>
  <c r="DD52" i="22"/>
  <c r="DE91" i="22"/>
  <c r="DF91" i="22" s="1"/>
  <c r="DG56" i="22"/>
  <c r="DD84" i="22"/>
  <c r="DG189" i="22"/>
  <c r="DE33" i="22"/>
  <c r="DF33" i="22" s="1"/>
  <c r="DG173" i="22"/>
  <c r="DE160" i="22"/>
  <c r="DF160" i="22" s="1"/>
  <c r="DD192" i="22"/>
  <c r="DG134" i="22"/>
  <c r="DG72" i="22"/>
  <c r="DJ35" i="22"/>
  <c r="DD96" i="22"/>
  <c r="DG147" i="22"/>
  <c r="DD103" i="22"/>
  <c r="DG40" i="22"/>
  <c r="DE35" i="22"/>
  <c r="DF35" i="22" s="1"/>
  <c r="DD146" i="22"/>
  <c r="DE148" i="22"/>
  <c r="DF148" i="22" s="1"/>
  <c r="DE101" i="22"/>
  <c r="DF101" i="22" s="1"/>
  <c r="DG168" i="22"/>
  <c r="DG64" i="22"/>
  <c r="DG88" i="22"/>
  <c r="DE56" i="22"/>
  <c r="DF56" i="22" s="1"/>
  <c r="DE142" i="22"/>
  <c r="DF142" i="22" s="1"/>
  <c r="DE180" i="22"/>
  <c r="DF180" i="22" s="1"/>
  <c r="DG36" i="22"/>
  <c r="DG32" i="22"/>
  <c r="DG193" i="22"/>
  <c r="DE152" i="22"/>
  <c r="DF152" i="22" s="1"/>
  <c r="DD83" i="22"/>
  <c r="DG108" i="22"/>
  <c r="DG94" i="22"/>
  <c r="DG58" i="22"/>
  <c r="DG115" i="22"/>
  <c r="DG96" i="22"/>
  <c r="DG85" i="22"/>
  <c r="DE144" i="22"/>
  <c r="DF144" i="22" s="1"/>
  <c r="DE136" i="22"/>
  <c r="DF136" i="22" s="1"/>
  <c r="DG191" i="22"/>
  <c r="DD133" i="22"/>
  <c r="DD51" i="22"/>
  <c r="DG159" i="22"/>
  <c r="DE185" i="22"/>
  <c r="DF185" i="22" s="1"/>
  <c r="DE119" i="22"/>
  <c r="DF119" i="22" s="1"/>
  <c r="DD80" i="22"/>
  <c r="DG86" i="22"/>
  <c r="DG43" i="22"/>
  <c r="DG112" i="22"/>
  <c r="DG61" i="22"/>
  <c r="DD141" i="22"/>
  <c r="DG181" i="22"/>
  <c r="DE182" i="22"/>
  <c r="DF182" i="22" s="1"/>
  <c r="DG135" i="22"/>
  <c r="DG139" i="22"/>
  <c r="DE186" i="22"/>
  <c r="DF186" i="22" s="1"/>
  <c r="DD158" i="22"/>
  <c r="DD112" i="22"/>
  <c r="DG150" i="22"/>
  <c r="DG149" i="22"/>
  <c r="DG106" i="22"/>
  <c r="DE134" i="22"/>
  <c r="DF134" i="22" s="1"/>
  <c r="DG171" i="22"/>
  <c r="DE39" i="22"/>
  <c r="DF39" i="22" s="1"/>
  <c r="DG131" i="22"/>
  <c r="DE92" i="22"/>
  <c r="DF92" i="22" s="1"/>
  <c r="DD113" i="22"/>
  <c r="DD61" i="22"/>
  <c r="DG129" i="22"/>
  <c r="DG49" i="22"/>
  <c r="DE157" i="22"/>
  <c r="DF157" i="22" s="1"/>
  <c r="DJ38" i="22"/>
  <c r="DE197" i="22"/>
  <c r="DF197" i="22" s="1"/>
  <c r="DG107" i="22"/>
  <c r="DE171" i="22"/>
  <c r="DF171" i="22" s="1"/>
  <c r="DE80" i="22"/>
  <c r="DF80" i="22" s="1"/>
  <c r="DE88" i="22"/>
  <c r="DF88" i="22" s="1"/>
  <c r="DD110" i="22"/>
  <c r="DE41" i="22"/>
  <c r="DF41" i="22" s="1"/>
  <c r="DG186" i="22"/>
  <c r="DE192" i="22"/>
  <c r="DF192" i="22" s="1"/>
  <c r="DE38" i="22"/>
  <c r="DF38" i="22" s="1"/>
  <c r="DD44" i="22"/>
  <c r="DD46" i="22"/>
  <c r="DE71" i="22"/>
  <c r="DF71" i="22" s="1"/>
  <c r="DD179" i="22"/>
  <c r="DE51" i="22"/>
  <c r="DF51" i="22" s="1"/>
  <c r="DE93" i="22"/>
  <c r="DF93" i="22" s="1"/>
  <c r="DE116" i="22"/>
  <c r="DF116" i="22" s="1"/>
  <c r="DD198" i="22"/>
  <c r="DD164" i="22"/>
  <c r="DG122" i="22"/>
  <c r="DD76" i="22"/>
  <c r="DD65" i="22"/>
  <c r="DD190" i="22"/>
  <c r="DE109" i="22"/>
  <c r="DF109" i="22" s="1"/>
  <c r="DE183" i="22"/>
  <c r="DF183" i="22" s="1"/>
  <c r="DD106" i="22"/>
  <c r="DD177" i="22"/>
  <c r="DE45" i="22"/>
  <c r="DF45" i="22" s="1"/>
  <c r="DD63" i="22"/>
  <c r="DD161" i="22"/>
  <c r="DE122" i="22"/>
  <c r="DF122" i="22" s="1"/>
  <c r="DG60" i="22"/>
  <c r="DG177" i="22"/>
  <c r="DE53" i="22"/>
  <c r="DF53" i="22" s="1"/>
  <c r="DE112" i="22"/>
  <c r="DF112" i="22" s="1"/>
  <c r="DE52" i="22"/>
  <c r="DF52" i="22" s="1"/>
  <c r="DG98" i="22"/>
  <c r="DG124" i="22"/>
  <c r="DD129" i="22"/>
  <c r="DE184" i="22"/>
  <c r="DF184" i="22" s="1"/>
  <c r="DD55" i="22"/>
  <c r="DE55" i="22"/>
  <c r="DF55" i="22" s="1"/>
  <c r="DE140" i="22"/>
  <c r="DF140" i="22" s="1"/>
  <c r="DD166" i="22"/>
  <c r="DE153" i="22"/>
  <c r="DF153" i="22" s="1"/>
  <c r="DG93" i="22"/>
  <c r="DG152" i="22"/>
  <c r="DE178" i="22"/>
  <c r="DF178" i="22" s="1"/>
  <c r="DD142" i="22"/>
  <c r="DE161" i="22"/>
  <c r="DF161" i="22" s="1"/>
  <c r="DD87" i="22"/>
  <c r="DD116" i="22"/>
  <c r="DD191" i="22"/>
  <c r="DD143" i="22"/>
  <c r="DD47" i="22"/>
  <c r="DG190" i="22"/>
  <c r="DG44" i="22"/>
  <c r="DG111" i="22"/>
  <c r="DD160" i="22"/>
  <c r="DD137" i="22"/>
  <c r="DG146" i="22"/>
  <c r="DD95" i="22"/>
  <c r="DE155" i="22"/>
  <c r="DF155" i="22" s="1"/>
  <c r="DG119" i="22"/>
  <c r="DG79" i="22"/>
  <c r="DJ34" i="22"/>
  <c r="DD130" i="22"/>
  <c r="DG192" i="22"/>
  <c r="DE125" i="22"/>
  <c r="DF125" i="22" s="1"/>
  <c r="DG140" i="22"/>
  <c r="DE165" i="22"/>
  <c r="DF165" i="22" s="1"/>
  <c r="DD148" i="22"/>
  <c r="DD111" i="22"/>
  <c r="DG178" i="22"/>
  <c r="DD109" i="22"/>
  <c r="DG69" i="22"/>
  <c r="DG101" i="22"/>
  <c r="DG39" i="22"/>
  <c r="DD59" i="22"/>
  <c r="DG45" i="22"/>
  <c r="DE32" i="22"/>
  <c r="DF32" i="22" s="1"/>
  <c r="DE105" i="22"/>
  <c r="DF105" i="22" s="1"/>
  <c r="DD185" i="22"/>
  <c r="DE181" i="22"/>
  <c r="DF181" i="22" s="1"/>
  <c r="DE201" i="22"/>
  <c r="DF201" i="22" s="1"/>
  <c r="DE170" i="22"/>
  <c r="DF170" i="22" s="1"/>
  <c r="DD153" i="22"/>
  <c r="DG81" i="22"/>
  <c r="DG144" i="22"/>
  <c r="DG97" i="22"/>
  <c r="DD194" i="22"/>
  <c r="DG80" i="22"/>
  <c r="DD108" i="22"/>
  <c r="DD81" i="22"/>
  <c r="DE167" i="22"/>
  <c r="DF167" i="22" s="1"/>
  <c r="DG132" i="22"/>
  <c r="DE85" i="22"/>
  <c r="DF85" i="22" s="1"/>
  <c r="DG63" i="22"/>
  <c r="DE65" i="22"/>
  <c r="DF65" i="22" s="1"/>
  <c r="DD162" i="22"/>
  <c r="DG110" i="22"/>
  <c r="DD115" i="22"/>
  <c r="DG38" i="22"/>
  <c r="DD66" i="22"/>
  <c r="DE158" i="22"/>
  <c r="DF158" i="22" s="1"/>
  <c r="DJ36" i="22"/>
  <c r="DD172" i="22"/>
  <c r="DG84" i="22"/>
  <c r="DE195" i="22"/>
  <c r="DF195" i="22" s="1"/>
  <c r="DE162" i="22"/>
  <c r="DF162" i="22" s="1"/>
  <c r="DE177" i="22"/>
  <c r="DF177" i="22" s="1"/>
  <c r="DG59" i="22"/>
  <c r="DG138" i="22"/>
  <c r="DE156" i="22"/>
  <c r="DF156" i="22" s="1"/>
  <c r="DE50" i="22"/>
  <c r="DF50" i="22" s="1"/>
  <c r="DG179" i="22"/>
  <c r="DD60" i="22"/>
  <c r="DD131" i="22"/>
  <c r="DE64" i="22"/>
  <c r="DF64" i="22" s="1"/>
  <c r="DE176" i="22"/>
  <c r="DF176" i="22" s="1"/>
  <c r="DE124" i="22"/>
  <c r="DF124" i="22" s="1"/>
  <c r="DE96" i="22"/>
  <c r="DF96" i="22" s="1"/>
  <c r="DG74" i="22"/>
  <c r="DD157" i="22"/>
  <c r="DE145" i="22"/>
  <c r="DF145" i="22" s="1"/>
  <c r="DE163" i="22"/>
  <c r="DF163" i="22" s="1"/>
  <c r="DD121" i="22"/>
  <c r="DE138" i="22"/>
  <c r="DF138" i="22" s="1"/>
  <c r="DG128" i="22"/>
  <c r="DE172" i="22"/>
  <c r="DF172" i="22" s="1"/>
  <c r="DD35" i="22"/>
  <c r="DE46" i="22"/>
  <c r="DF46" i="22" s="1"/>
  <c r="DD174" i="22"/>
  <c r="DD184" i="22"/>
  <c r="DD176" i="22"/>
  <c r="DD48" i="22"/>
  <c r="DD74" i="22"/>
  <c r="DD186" i="22"/>
  <c r="DG89" i="22"/>
  <c r="DG48" i="22"/>
  <c r="DE107" i="22"/>
  <c r="DF107" i="22" s="1"/>
  <c r="DD147" i="22"/>
  <c r="DE98" i="22"/>
  <c r="DF98" i="22" s="1"/>
  <c r="DE66" i="22"/>
  <c r="DF66" i="22" s="1"/>
  <c r="DD171" i="22"/>
  <c r="DD180" i="22"/>
  <c r="DG75" i="22"/>
  <c r="DG125" i="22"/>
  <c r="DD122" i="22"/>
  <c r="DE173" i="22"/>
  <c r="DF173" i="22" s="1"/>
  <c r="DD97" i="22"/>
  <c r="DD124" i="22"/>
  <c r="DE62" i="22"/>
  <c r="DF62" i="22" s="1"/>
  <c r="DG104" i="22"/>
  <c r="DG163" i="22"/>
  <c r="DD134" i="22"/>
  <c r="DG155" i="22"/>
  <c r="DG151" i="22"/>
  <c r="DE175" i="22"/>
  <c r="DF175" i="22" s="1"/>
  <c r="DE110" i="22"/>
  <c r="DF110" i="22" s="1"/>
  <c r="DE129" i="22"/>
  <c r="DF129" i="22" s="1"/>
  <c r="DE200" i="22"/>
  <c r="DF200" i="22" s="1"/>
  <c r="DD117" i="22"/>
  <c r="DG99" i="22"/>
  <c r="DD85" i="22"/>
  <c r="DG65" i="22"/>
  <c r="DJ33" i="22"/>
  <c r="DE169" i="22"/>
  <c r="DF169" i="22" s="1"/>
  <c r="DD127" i="22"/>
  <c r="DD41" i="22"/>
  <c r="DG154" i="22"/>
  <c r="DE113" i="22"/>
  <c r="DF113" i="22" s="1"/>
  <c r="DE151" i="22"/>
  <c r="DF151" i="22" s="1"/>
  <c r="DD90" i="22"/>
  <c r="DG195" i="22"/>
  <c r="DG133" i="22"/>
  <c r="DE102" i="22"/>
  <c r="DF102" i="22" s="1"/>
  <c r="DD181" i="22"/>
  <c r="DE49" i="22"/>
  <c r="DF49" i="22" s="1"/>
  <c r="DG130" i="22"/>
  <c r="DC31" i="22"/>
  <c r="DE31" i="22" s="1"/>
  <c r="DF31" i="22" s="1"/>
  <c r="DD167" i="22"/>
  <c r="DE115" i="22"/>
  <c r="DF115" i="22" s="1"/>
  <c r="DD70" i="22"/>
  <c r="DD125" i="22"/>
  <c r="DE199" i="22"/>
  <c r="DF199" i="22" s="1"/>
  <c r="DD135" i="22"/>
  <c r="DE117" i="22"/>
  <c r="DF117" i="22" s="1"/>
  <c r="DD156" i="22"/>
  <c r="DD145" i="22"/>
  <c r="DD45" i="22"/>
  <c r="DD43" i="22"/>
  <c r="DD178" i="22"/>
  <c r="DE187" i="22"/>
  <c r="DF187" i="22" s="1"/>
  <c r="DG105" i="22"/>
  <c r="DE114" i="22"/>
  <c r="DF114" i="22" s="1"/>
  <c r="DD138" i="22"/>
  <c r="DG196" i="22"/>
  <c r="DD163" i="22"/>
  <c r="DD75" i="22"/>
  <c r="DG92" i="22"/>
  <c r="DG127" i="22"/>
  <c r="DG123" i="22"/>
  <c r="DD189" i="22"/>
  <c r="DE43" i="22"/>
  <c r="DF43" i="22" s="1"/>
  <c r="DE198" i="22"/>
  <c r="DF198" i="22" s="1"/>
  <c r="DD53" i="22"/>
  <c r="DE190" i="22"/>
  <c r="DF190" i="22" s="1"/>
  <c r="DE154" i="22"/>
  <c r="DF154" i="22" s="1"/>
  <c r="DD77" i="22"/>
  <c r="DE87" i="22"/>
  <c r="DF87" i="22" s="1"/>
  <c r="DD56" i="22"/>
  <c r="DG76" i="22"/>
  <c r="DD62" i="22"/>
  <c r="DD120" i="22"/>
  <c r="DE106" i="22"/>
  <c r="DF106" i="22" s="1"/>
  <c r="DE40" i="22"/>
  <c r="DF40" i="22" s="1"/>
  <c r="DE103" i="22"/>
  <c r="DF103" i="22" s="1"/>
  <c r="DG62" i="22"/>
  <c r="DD42" i="22"/>
  <c r="DD58" i="22"/>
  <c r="DE63" i="22"/>
  <c r="DF63" i="22" s="1"/>
  <c r="DE128" i="22"/>
  <c r="DF128" i="22" s="1"/>
  <c r="DD155" i="22"/>
  <c r="DG121" i="22"/>
  <c r="DD119" i="22"/>
  <c r="DD40" i="22"/>
  <c r="DE69" i="22"/>
  <c r="DF69" i="22" s="1"/>
  <c r="DD140" i="22"/>
  <c r="DD183" i="22"/>
  <c r="DD200" i="22"/>
  <c r="DE135" i="22"/>
  <c r="DF135" i="22" s="1"/>
  <c r="DG52" i="22"/>
  <c r="DD182" i="22"/>
  <c r="DG174" i="22"/>
  <c r="DG180" i="22"/>
  <c r="DD71" i="22"/>
  <c r="DG54" i="22"/>
  <c r="DG200" i="22"/>
  <c r="DG87" i="22"/>
  <c r="DD89" i="22"/>
  <c r="DE179" i="22"/>
  <c r="DF179" i="22" s="1"/>
  <c r="DG170" i="22"/>
  <c r="DG165" i="22"/>
  <c r="DG156" i="22"/>
  <c r="DG82" i="22"/>
  <c r="DD165" i="22"/>
  <c r="DD37" i="22"/>
  <c r="DD36" i="22"/>
  <c r="DD196" i="22"/>
  <c r="DG66" i="22"/>
  <c r="DD86" i="22"/>
  <c r="DD69" i="22"/>
  <c r="DE44" i="22"/>
  <c r="DF44" i="22" s="1"/>
  <c r="DE58" i="22"/>
  <c r="DF58" i="22" s="1"/>
  <c r="DE111" i="22"/>
  <c r="DF111" i="22" s="1"/>
  <c r="DD102" i="22"/>
  <c r="DG33" i="22"/>
  <c r="DD99" i="22"/>
  <c r="DG50" i="22"/>
  <c r="DG103" i="22"/>
  <c r="DG91" i="22"/>
  <c r="DE79" i="22"/>
  <c r="DF79" i="22" s="1"/>
  <c r="DE60" i="22"/>
  <c r="DF60" i="22" s="1"/>
  <c r="DE54" i="22"/>
  <c r="DF54" i="22" s="1"/>
  <c r="DE108" i="22"/>
  <c r="DF108" i="22" s="1"/>
  <c r="DD34" i="22"/>
  <c r="DG35" i="22"/>
  <c r="DE57" i="22"/>
  <c r="DF57" i="22" s="1"/>
  <c r="DG55" i="22"/>
  <c r="DD201" i="22"/>
  <c r="DD91" i="22"/>
  <c r="DD175" i="22"/>
  <c r="DD139" i="22"/>
  <c r="DG169" i="22"/>
  <c r="DD31" i="22"/>
  <c r="DG34" i="22"/>
  <c r="DE189" i="22"/>
  <c r="DF189" i="22" s="1"/>
  <c r="DD126" i="22"/>
  <c r="DE131" i="22"/>
  <c r="DF131" i="22" s="1"/>
  <c r="DG46" i="22"/>
  <c r="DG162" i="22"/>
  <c r="DE86" i="22"/>
  <c r="DF86" i="22" s="1"/>
  <c r="DE72" i="22"/>
  <c r="DF72" i="22" s="1"/>
  <c r="DD152" i="22"/>
  <c r="DE90" i="22"/>
  <c r="DF90" i="22" s="1"/>
  <c r="DG141" i="22"/>
  <c r="DD92" i="22"/>
  <c r="DD118" i="22"/>
  <c r="DD159" i="22"/>
  <c r="DD168" i="22"/>
  <c r="DG113" i="22"/>
  <c r="DE77" i="22"/>
  <c r="DF77" i="22" s="1"/>
  <c r="DD101" i="22"/>
  <c r="DE68" i="22"/>
  <c r="DF68" i="22" s="1"/>
  <c r="DE42" i="22"/>
  <c r="DF42" i="22" s="1"/>
  <c r="DD57" i="22"/>
  <c r="DD187" i="22"/>
  <c r="DD107" i="22"/>
  <c r="DD32" i="22"/>
  <c r="DD144" i="22"/>
  <c r="DG37" i="22"/>
  <c r="DD105" i="22"/>
  <c r="DD39" i="22"/>
  <c r="DE74" i="22"/>
  <c r="DF74" i="22" s="1"/>
  <c r="DE168" i="22"/>
  <c r="DF168" i="22" s="1"/>
  <c r="DE37" i="22"/>
  <c r="DF37" i="22" s="1"/>
  <c r="DG68" i="22"/>
  <c r="DG197" i="22"/>
  <c r="DD170" i="22"/>
  <c r="DE150" i="22"/>
  <c r="DF150" i="22" s="1"/>
  <c r="DD149" i="22"/>
  <c r="DG116" i="22"/>
  <c r="DD33" i="22"/>
  <c r="DD78" i="22"/>
  <c r="DE34" i="22"/>
  <c r="DF34" i="22" s="1"/>
  <c r="DG41" i="22"/>
  <c r="DG143" i="22"/>
  <c r="DE99" i="22"/>
  <c r="DF99" i="22" s="1"/>
  <c r="DG118" i="22"/>
  <c r="DE97" i="22"/>
  <c r="DF97" i="22" s="1"/>
  <c r="DE139" i="22"/>
  <c r="DF139" i="22" s="1"/>
  <c r="DE104" i="22"/>
  <c r="DF104" i="22" s="1"/>
  <c r="DE126" i="22"/>
  <c r="DF126" i="22" s="1"/>
  <c r="DG182" i="22"/>
  <c r="DG57" i="22"/>
  <c r="DG157" i="22"/>
  <c r="DG166" i="22"/>
  <c r="DD195" i="22"/>
  <c r="DE120" i="22"/>
  <c r="DF120" i="22" s="1"/>
  <c r="DG188" i="22"/>
  <c r="DE193" i="22"/>
  <c r="DF193" i="22" s="1"/>
  <c r="DD82" i="22"/>
  <c r="DE78" i="22"/>
  <c r="DF78" i="22" s="1"/>
  <c r="DD68" i="22"/>
  <c r="DD128" i="22"/>
  <c r="DE73" i="22"/>
  <c r="DF73" i="22" s="1"/>
  <c r="DD173" i="22"/>
  <c r="DG175" i="22"/>
  <c r="DE84" i="22"/>
  <c r="DF84" i="22" s="1"/>
  <c r="DJ39" i="22"/>
  <c r="DD73" i="22"/>
  <c r="DG137" i="22"/>
  <c r="DD104" i="22"/>
  <c r="DD123" i="22"/>
  <c r="DE141" i="22"/>
  <c r="DF141" i="22" s="1"/>
  <c r="DG95" i="22"/>
  <c r="DD49" i="22"/>
  <c r="DD188" i="22"/>
  <c r="DG136" i="22"/>
  <c r="DE82" i="22"/>
  <c r="DF82" i="22" s="1"/>
  <c r="DE164" i="22"/>
  <c r="DF164" i="22" s="1"/>
  <c r="DG160" i="22"/>
  <c r="DE194" i="22"/>
  <c r="DF194" i="22" s="1"/>
  <c r="DD151" i="22"/>
  <c r="DD114" i="22"/>
  <c r="DG100" i="22"/>
  <c r="DG117" i="22"/>
  <c r="DD67" i="22"/>
  <c r="DG187" i="22"/>
  <c r="DG73" i="22"/>
  <c r="DE118" i="22"/>
  <c r="DF118" i="22" s="1"/>
  <c r="DE83" i="22"/>
  <c r="DF83" i="22" s="1"/>
  <c r="DG126" i="22"/>
  <c r="DE146" i="22"/>
  <c r="DF146" i="22" s="1"/>
  <c r="DE95" i="22"/>
  <c r="DF95" i="22" s="1"/>
  <c r="DD94" i="22"/>
  <c r="DD38" i="22"/>
  <c r="DE130" i="22"/>
  <c r="DF130" i="22" s="1"/>
  <c r="DD54" i="22"/>
  <c r="DE127" i="22"/>
  <c r="DF127" i="22" s="1"/>
  <c r="DG51" i="22"/>
  <c r="DE76" i="22"/>
  <c r="DF76" i="22" s="1"/>
  <c r="DE159" i="22"/>
  <c r="DF159" i="22" s="1"/>
  <c r="DE188" i="22"/>
  <c r="DF188" i="22" s="1"/>
  <c r="DE133" i="22"/>
  <c r="DF133" i="22" s="1"/>
  <c r="DE59" i="22"/>
  <c r="DF59" i="22" s="1"/>
  <c r="DD154" i="22"/>
  <c r="DD64" i="22"/>
  <c r="DG42" i="22"/>
  <c r="DE191" i="22"/>
  <c r="DF191" i="22" s="1"/>
  <c r="DG176" i="22"/>
  <c r="DE48" i="22"/>
  <c r="DF48" i="22" s="1"/>
  <c r="DD100" i="22"/>
  <c r="DG164" i="22"/>
  <c r="DE123" i="22"/>
  <c r="DF123" i="22" s="1"/>
  <c r="DE67" i="22"/>
  <c r="DF67" i="22" s="1"/>
  <c r="DG145" i="22"/>
  <c r="DE174" i="22"/>
  <c r="DF174" i="22" s="1"/>
  <c r="DE47" i="22"/>
  <c r="DF47" i="22" s="1"/>
  <c r="DD72" i="22"/>
  <c r="DE94" i="22"/>
  <c r="DF94" i="22" s="1"/>
  <c r="DG102" i="22"/>
  <c r="DD88" i="22"/>
  <c r="DG185" i="22"/>
  <c r="DE75" i="22"/>
  <c r="DF75" i="22" s="1"/>
  <c r="DD150" i="22"/>
  <c r="DG114" i="22"/>
  <c r="DG183" i="22"/>
  <c r="DJ37" i="22"/>
  <c r="DE166" i="22"/>
  <c r="DF166" i="22" s="1"/>
  <c r="DG158" i="22"/>
  <c r="DD136" i="22"/>
  <c r="DG142" i="22"/>
  <c r="DG67" i="22"/>
  <c r="DG71" i="22"/>
  <c r="DD79" i="22"/>
  <c r="DD98" i="22"/>
  <c r="DG120" i="22"/>
  <c r="DG70" i="22"/>
  <c r="DD93" i="22"/>
  <c r="DD50" i="22"/>
  <c r="DE132" i="22"/>
  <c r="DF132" i="22" s="1"/>
  <c r="DE89" i="22"/>
  <c r="DF89" i="22" s="1"/>
  <c r="DG90" i="22"/>
  <c r="DE143" i="22"/>
  <c r="DF143" i="22" s="1"/>
  <c r="DG194" i="22"/>
  <c r="DJ32" i="22"/>
  <c r="DG198" i="22"/>
  <c r="DD193" i="22"/>
  <c r="DD199" i="22"/>
  <c r="DE196" i="22"/>
  <c r="DF196" i="22" s="1"/>
  <c r="DG109" i="22"/>
  <c r="DE149" i="22"/>
  <c r="DF149" i="22" s="1"/>
  <c r="DD197" i="22"/>
  <c r="DG172" i="22"/>
  <c r="DG148" i="22"/>
  <c r="DG83" i="22"/>
  <c r="DE70" i="22"/>
  <c r="DF70" i="22" s="1"/>
  <c r="DE137" i="22"/>
  <c r="DF137" i="22" s="1"/>
  <c r="DG153" i="22"/>
  <c r="DE61" i="22"/>
  <c r="DF61" i="22" s="1"/>
  <c r="DD132" i="22"/>
  <c r="DG47" i="22"/>
  <c r="DE100" i="22"/>
  <c r="DF100" i="22" s="1"/>
  <c r="DG167" i="22"/>
  <c r="DE121" i="22"/>
  <c r="DF121" i="22" s="1"/>
  <c r="DG77" i="22"/>
  <c r="DG184" i="22"/>
  <c r="DG199" i="22"/>
  <c r="DG53" i="22"/>
  <c r="DG78" i="22"/>
  <c r="EI36" i="22"/>
  <c r="EH36" i="22"/>
  <c r="FI40" i="22"/>
  <c r="FH40" i="22"/>
  <c r="CH28" i="22"/>
  <c r="CI28" i="22"/>
  <c r="CH27" i="22"/>
  <c r="CI27" i="22"/>
  <c r="FI34" i="22"/>
  <c r="FH34" i="22"/>
  <c r="FH33" i="22"/>
  <c r="FI33" i="22"/>
  <c r="M3" i="22"/>
  <c r="IC28" i="22"/>
  <c r="IA29" i="22"/>
  <c r="GC30" i="22"/>
  <c r="GA31" i="22"/>
  <c r="GC31" i="22" s="1"/>
  <c r="AE4" i="22" l="1"/>
  <c r="AF4" i="22" s="1"/>
  <c r="AJ7" i="22"/>
  <c r="BG31" i="22"/>
  <c r="CE112" i="22"/>
  <c r="CF112" i="22" s="1"/>
  <c r="CI112" i="22" s="1"/>
  <c r="CE38" i="22"/>
  <c r="CF38" i="22" s="1"/>
  <c r="EK2" i="22"/>
  <c r="DI31" i="22"/>
  <c r="DH31" i="22"/>
  <c r="DH37" i="22"/>
  <c r="DI37" i="22"/>
  <c r="DI33" i="22"/>
  <c r="DH33" i="22"/>
  <c r="BH34" i="22"/>
  <c r="BI34" i="22"/>
  <c r="EL2" i="22"/>
  <c r="CD201" i="22"/>
  <c r="BH37" i="22"/>
  <c r="BI37" i="22"/>
  <c r="BH35" i="22"/>
  <c r="BI35" i="22"/>
  <c r="BH40" i="22"/>
  <c r="BI40" i="22"/>
  <c r="CG174" i="22"/>
  <c r="DH36" i="22"/>
  <c r="DI36" i="22"/>
  <c r="BI33" i="22"/>
  <c r="BH33" i="22"/>
  <c r="CD45" i="22"/>
  <c r="CG66" i="22"/>
  <c r="CC30" i="22"/>
  <c r="CJ30" i="22" s="1"/>
  <c r="CD120" i="22"/>
  <c r="CD60" i="22"/>
  <c r="CG154" i="22"/>
  <c r="CE79" i="22"/>
  <c r="CF79" i="22" s="1"/>
  <c r="CI79" i="22" s="1"/>
  <c r="CE87" i="22"/>
  <c r="CF87" i="22" s="1"/>
  <c r="CI87" i="22" s="1"/>
  <c r="CD193" i="22"/>
  <c r="CE109" i="22"/>
  <c r="CF109" i="22" s="1"/>
  <c r="CI109" i="22" s="1"/>
  <c r="CG115" i="22"/>
  <c r="CD98" i="22"/>
  <c r="CE197" i="22"/>
  <c r="CF197" i="22" s="1"/>
  <c r="CI197" i="22" s="1"/>
  <c r="CG63" i="22"/>
  <c r="CE181" i="22"/>
  <c r="CF181" i="22" s="1"/>
  <c r="CI181" i="22" s="1"/>
  <c r="CE93" i="22"/>
  <c r="CF93" i="22" s="1"/>
  <c r="CI93" i="22" s="1"/>
  <c r="CD161" i="22"/>
  <c r="CE151" i="22"/>
  <c r="CF151" i="22" s="1"/>
  <c r="CI151" i="22" s="1"/>
  <c r="CD132" i="22"/>
  <c r="CD172" i="22"/>
  <c r="CE153" i="22"/>
  <c r="CF153" i="22" s="1"/>
  <c r="CI153" i="22" s="1"/>
  <c r="CG127" i="22"/>
  <c r="CE155" i="22"/>
  <c r="CF155" i="22" s="1"/>
  <c r="CI155" i="22" s="1"/>
  <c r="CD186" i="22"/>
  <c r="CD135" i="22"/>
  <c r="CE70" i="22"/>
  <c r="CF70" i="22" s="1"/>
  <c r="CI70" i="22" s="1"/>
  <c r="CE167" i="22"/>
  <c r="CF167" i="22" s="1"/>
  <c r="CI167" i="22" s="1"/>
  <c r="CE67" i="22"/>
  <c r="CF67" i="22" s="1"/>
  <c r="CI67" i="22" s="1"/>
  <c r="CD169" i="22"/>
  <c r="CE143" i="22"/>
  <c r="CF143" i="22" s="1"/>
  <c r="CI143" i="22" s="1"/>
  <c r="CD64" i="22"/>
  <c r="CG88" i="22"/>
  <c r="CG101" i="22"/>
  <c r="CG98" i="22"/>
  <c r="CG143" i="22"/>
  <c r="CD173" i="22"/>
  <c r="CG139" i="22"/>
  <c r="CE33" i="22"/>
  <c r="CF33" i="22" s="1"/>
  <c r="CE131" i="22"/>
  <c r="CF131" i="22" s="1"/>
  <c r="CI131" i="22" s="1"/>
  <c r="CG179" i="22"/>
  <c r="CD101" i="22"/>
  <c r="CG78" i="22"/>
  <c r="CG68" i="22"/>
  <c r="CE183" i="22"/>
  <c r="CF183" i="22" s="1"/>
  <c r="CI183" i="22" s="1"/>
  <c r="CD200" i="22"/>
  <c r="CE65" i="22"/>
  <c r="CF65" i="22" s="1"/>
  <c r="CI65" i="22" s="1"/>
  <c r="CG113" i="22"/>
  <c r="CE116" i="22"/>
  <c r="CF116" i="22" s="1"/>
  <c r="CI116" i="22" s="1"/>
  <c r="CE56" i="22"/>
  <c r="CF56" i="22" s="1"/>
  <c r="CI56" i="22" s="1"/>
  <c r="CG57" i="22"/>
  <c r="CG61" i="22"/>
  <c r="CE146" i="22"/>
  <c r="CF146" i="22" s="1"/>
  <c r="CI146" i="22" s="1"/>
  <c r="CG31" i="22"/>
  <c r="CG145" i="22"/>
  <c r="CD175" i="22"/>
  <c r="CG118" i="22"/>
  <c r="CE78" i="22"/>
  <c r="CF78" i="22" s="1"/>
  <c r="CI78" i="22" s="1"/>
  <c r="CE191" i="22"/>
  <c r="CF191" i="22" s="1"/>
  <c r="CI191" i="22" s="1"/>
  <c r="CD30" i="22"/>
  <c r="CD119" i="22"/>
  <c r="CE106" i="22"/>
  <c r="CF106" i="22" s="1"/>
  <c r="CI106" i="22" s="1"/>
  <c r="CD93" i="22"/>
  <c r="CG59" i="22"/>
  <c r="CD65" i="22"/>
  <c r="CE72" i="22"/>
  <c r="CF72" i="22" s="1"/>
  <c r="CI72" i="22" s="1"/>
  <c r="CE60" i="22"/>
  <c r="CF60" i="22" s="1"/>
  <c r="CI60" i="22" s="1"/>
  <c r="CG169" i="22"/>
  <c r="CD83" i="22"/>
  <c r="CG199" i="22"/>
  <c r="CE187" i="22"/>
  <c r="CF187" i="22" s="1"/>
  <c r="CI187" i="22" s="1"/>
  <c r="CD148" i="22"/>
  <c r="CG89" i="22"/>
  <c r="CE40" i="22"/>
  <c r="CF40" i="22" s="1"/>
  <c r="CI40" i="22" s="1"/>
  <c r="CD82" i="22"/>
  <c r="CD187" i="22"/>
  <c r="CD92" i="22"/>
  <c r="CE135" i="22"/>
  <c r="CF135" i="22" s="1"/>
  <c r="CI135" i="22" s="1"/>
  <c r="CD182" i="22"/>
  <c r="CE66" i="22"/>
  <c r="CF66" i="22" s="1"/>
  <c r="CI66" i="22" s="1"/>
  <c r="CG194" i="22"/>
  <c r="CD122" i="22"/>
  <c r="CD166" i="22"/>
  <c r="CE126" i="22"/>
  <c r="CF126" i="22" s="1"/>
  <c r="CI126" i="22" s="1"/>
  <c r="CE179" i="22"/>
  <c r="CF179" i="22" s="1"/>
  <c r="CI179" i="22" s="1"/>
  <c r="CG175" i="22"/>
  <c r="CD125" i="22"/>
  <c r="CG48" i="22"/>
  <c r="CD156" i="22"/>
  <c r="CG67" i="22"/>
  <c r="CD57" i="22"/>
  <c r="CG131" i="22"/>
  <c r="CG90" i="22"/>
  <c r="CG168" i="22"/>
  <c r="CE73" i="22"/>
  <c r="CF73" i="22" s="1"/>
  <c r="CI73" i="22" s="1"/>
  <c r="CE139" i="22"/>
  <c r="CF139" i="22" s="1"/>
  <c r="CI139" i="22" s="1"/>
  <c r="CD67" i="22"/>
  <c r="CD41" i="22"/>
  <c r="CE142" i="22"/>
  <c r="CF142" i="22" s="1"/>
  <c r="CI142" i="22" s="1"/>
  <c r="CG95" i="22"/>
  <c r="CE117" i="22"/>
  <c r="CF117" i="22" s="1"/>
  <c r="CI117" i="22" s="1"/>
  <c r="CG83" i="22"/>
  <c r="CE182" i="22"/>
  <c r="CF182" i="22" s="1"/>
  <c r="CI182" i="22" s="1"/>
  <c r="CG132" i="22"/>
  <c r="CD126" i="22"/>
  <c r="CE152" i="22"/>
  <c r="CF152" i="22" s="1"/>
  <c r="CI152" i="22" s="1"/>
  <c r="CD108" i="22"/>
  <c r="CE165" i="22"/>
  <c r="CF165" i="22" s="1"/>
  <c r="CI165" i="22" s="1"/>
  <c r="CD81" i="22"/>
  <c r="CE90" i="22"/>
  <c r="CF90" i="22" s="1"/>
  <c r="CI90" i="22" s="1"/>
  <c r="CE184" i="22"/>
  <c r="CF184" i="22" s="1"/>
  <c r="CI184" i="22" s="1"/>
  <c r="CG75" i="22"/>
  <c r="CD181" i="22"/>
  <c r="CE75" i="22"/>
  <c r="CF75" i="22" s="1"/>
  <c r="CI75" i="22" s="1"/>
  <c r="CD117" i="22"/>
  <c r="CG119" i="22"/>
  <c r="CG193" i="22"/>
  <c r="CD195" i="22"/>
  <c r="CG153" i="22"/>
  <c r="CD84" i="22"/>
  <c r="CE124" i="22"/>
  <c r="CF124" i="22" s="1"/>
  <c r="CI124" i="22" s="1"/>
  <c r="CE119" i="22"/>
  <c r="CF119" i="22" s="1"/>
  <c r="CI119" i="22" s="1"/>
  <c r="CG157" i="22"/>
  <c r="CG198" i="22"/>
  <c r="CD146" i="22"/>
  <c r="CE127" i="22"/>
  <c r="CF127" i="22" s="1"/>
  <c r="CI127" i="22" s="1"/>
  <c r="CE98" i="22"/>
  <c r="CF98" i="22" s="1"/>
  <c r="CI98" i="22" s="1"/>
  <c r="CD43" i="22"/>
  <c r="CG190" i="22"/>
  <c r="CD165" i="22"/>
  <c r="CD159" i="22"/>
  <c r="CE101" i="22"/>
  <c r="CF101" i="22" s="1"/>
  <c r="CI101" i="22" s="1"/>
  <c r="CE48" i="22"/>
  <c r="CF48" i="22" s="1"/>
  <c r="CI48" i="22" s="1"/>
  <c r="CE115" i="22"/>
  <c r="CF115" i="22" s="1"/>
  <c r="CI115" i="22" s="1"/>
  <c r="CJ38" i="22"/>
  <c r="CE118" i="22"/>
  <c r="CF118" i="22" s="1"/>
  <c r="CI118" i="22" s="1"/>
  <c r="CE140" i="22"/>
  <c r="CF140" i="22" s="1"/>
  <c r="CI140" i="22" s="1"/>
  <c r="CE92" i="22"/>
  <c r="CF92" i="22" s="1"/>
  <c r="CI92" i="22" s="1"/>
  <c r="CE164" i="22"/>
  <c r="CF164" i="22" s="1"/>
  <c r="CI164" i="22" s="1"/>
  <c r="CG137" i="22"/>
  <c r="CE81" i="22"/>
  <c r="CF81" i="22" s="1"/>
  <c r="CI81" i="22" s="1"/>
  <c r="CD47" i="22"/>
  <c r="CG46" i="22"/>
  <c r="CD137" i="22"/>
  <c r="CE111" i="22"/>
  <c r="CF111" i="22" s="1"/>
  <c r="CI111" i="22" s="1"/>
  <c r="CG60" i="22"/>
  <c r="CD143" i="22"/>
  <c r="CD56" i="22"/>
  <c r="CE169" i="22"/>
  <c r="CF169" i="22" s="1"/>
  <c r="CI169" i="22" s="1"/>
  <c r="CG125" i="22"/>
  <c r="CE145" i="22"/>
  <c r="CF145" i="22" s="1"/>
  <c r="CI145" i="22" s="1"/>
  <c r="CD176" i="22"/>
  <c r="CE108" i="22"/>
  <c r="CF108" i="22" s="1"/>
  <c r="CI108" i="22" s="1"/>
  <c r="CD142" i="22"/>
  <c r="CE52" i="22"/>
  <c r="CF52" i="22" s="1"/>
  <c r="CI52" i="22" s="1"/>
  <c r="CJ32" i="22"/>
  <c r="CE166" i="22"/>
  <c r="CF166" i="22" s="1"/>
  <c r="CI166" i="22" s="1"/>
  <c r="CE83" i="22"/>
  <c r="CF83" i="22" s="1"/>
  <c r="CI83" i="22" s="1"/>
  <c r="CG156" i="22"/>
  <c r="CD121" i="22"/>
  <c r="CD36" i="22"/>
  <c r="CG155" i="22"/>
  <c r="CD38" i="22"/>
  <c r="CE89" i="22"/>
  <c r="CF89" i="22" s="1"/>
  <c r="CI89" i="22" s="1"/>
  <c r="CE163" i="22"/>
  <c r="CF163" i="22" s="1"/>
  <c r="CI163" i="22" s="1"/>
  <c r="CD90" i="22"/>
  <c r="CD42" i="22"/>
  <c r="CG192" i="22"/>
  <c r="CG51" i="22"/>
  <c r="CG122" i="22"/>
  <c r="CG65" i="22"/>
  <c r="CD128" i="22"/>
  <c r="CG112" i="22"/>
  <c r="CE180" i="22"/>
  <c r="CF180" i="22" s="1"/>
  <c r="CI180" i="22" s="1"/>
  <c r="CE121" i="22"/>
  <c r="CF121" i="22" s="1"/>
  <c r="CI121" i="22" s="1"/>
  <c r="CD96" i="22"/>
  <c r="CG165" i="22"/>
  <c r="CD63" i="22"/>
  <c r="CD192" i="22"/>
  <c r="CE138" i="22"/>
  <c r="CF138" i="22" s="1"/>
  <c r="CI138" i="22" s="1"/>
  <c r="CG123" i="22"/>
  <c r="CG84" i="22"/>
  <c r="CE129" i="22"/>
  <c r="CF129" i="22" s="1"/>
  <c r="CI129" i="22" s="1"/>
  <c r="CG182" i="22"/>
  <c r="CE144" i="22"/>
  <c r="CF144" i="22" s="1"/>
  <c r="CI144" i="22" s="1"/>
  <c r="CE97" i="22"/>
  <c r="CF97" i="22" s="1"/>
  <c r="CI97" i="22" s="1"/>
  <c r="CG158" i="22"/>
  <c r="CG47" i="22"/>
  <c r="CG167" i="22"/>
  <c r="CD33" i="22"/>
  <c r="CD100" i="22"/>
  <c r="CD75" i="22"/>
  <c r="CJ36" i="22"/>
  <c r="CG71" i="22"/>
  <c r="CG30" i="22"/>
  <c r="CE53" i="22"/>
  <c r="CF53" i="22" s="1"/>
  <c r="CI53" i="22" s="1"/>
  <c r="CD44" i="22"/>
  <c r="CD131" i="22"/>
  <c r="CD94" i="22"/>
  <c r="CJ33" i="22"/>
  <c r="CG69" i="22"/>
  <c r="CD189" i="22"/>
  <c r="CD167" i="22"/>
  <c r="CG99" i="22"/>
  <c r="CG82" i="22"/>
  <c r="CE102" i="22"/>
  <c r="CF102" i="22" s="1"/>
  <c r="CI102" i="22" s="1"/>
  <c r="CE177" i="22"/>
  <c r="CF177" i="22" s="1"/>
  <c r="CI177" i="22" s="1"/>
  <c r="CE36" i="22"/>
  <c r="CF36" i="22" s="1"/>
  <c r="CG33" i="22"/>
  <c r="CE148" i="22"/>
  <c r="CF148" i="22" s="1"/>
  <c r="CI148" i="22" s="1"/>
  <c r="CG186" i="22"/>
  <c r="CG146" i="22"/>
  <c r="CG94" i="22"/>
  <c r="CE195" i="22"/>
  <c r="CF195" i="22" s="1"/>
  <c r="CI195" i="22" s="1"/>
  <c r="CG100" i="22"/>
  <c r="CE194" i="22"/>
  <c r="CF194" i="22" s="1"/>
  <c r="CI194" i="22" s="1"/>
  <c r="CG45" i="22"/>
  <c r="CG114" i="22"/>
  <c r="CG74" i="22"/>
  <c r="CD160" i="22"/>
  <c r="CD50" i="22"/>
  <c r="CE64" i="22"/>
  <c r="CF64" i="22" s="1"/>
  <c r="CI64" i="22" s="1"/>
  <c r="CD153" i="22"/>
  <c r="CG40" i="22"/>
  <c r="CG140" i="22"/>
  <c r="CG43" i="22"/>
  <c r="CD112" i="22"/>
  <c r="CG180" i="22"/>
  <c r="CE156" i="22"/>
  <c r="CF156" i="22" s="1"/>
  <c r="CI156" i="22" s="1"/>
  <c r="CG102" i="22"/>
  <c r="CE198" i="22"/>
  <c r="CF198" i="22" s="1"/>
  <c r="CI198" i="22" s="1"/>
  <c r="CG164" i="22"/>
  <c r="CD149" i="22"/>
  <c r="CE141" i="22"/>
  <c r="CF141" i="22" s="1"/>
  <c r="CI141" i="22" s="1"/>
  <c r="CJ39" i="22"/>
  <c r="CD194" i="22"/>
  <c r="CD171" i="22"/>
  <c r="CD144" i="22"/>
  <c r="CD37" i="22"/>
  <c r="CE113" i="22"/>
  <c r="CF113" i="22" s="1"/>
  <c r="CI113" i="22" s="1"/>
  <c r="CE84" i="22"/>
  <c r="CF84" i="22" s="1"/>
  <c r="CI84" i="22" s="1"/>
  <c r="CE59" i="22"/>
  <c r="CF59" i="22" s="1"/>
  <c r="CI59" i="22" s="1"/>
  <c r="CG38" i="22"/>
  <c r="CE196" i="22"/>
  <c r="CF196" i="22" s="1"/>
  <c r="CI196" i="22" s="1"/>
  <c r="CG133" i="22"/>
  <c r="CG79" i="22"/>
  <c r="CE43" i="22"/>
  <c r="CF43" i="22" s="1"/>
  <c r="CI43" i="22" s="1"/>
  <c r="CD155" i="22"/>
  <c r="CE161" i="22"/>
  <c r="CF161" i="22" s="1"/>
  <c r="CI161" i="22" s="1"/>
  <c r="CG110" i="22"/>
  <c r="CE125" i="22"/>
  <c r="CF125" i="22" s="1"/>
  <c r="CI125" i="22" s="1"/>
  <c r="CE96" i="22"/>
  <c r="CF96" i="22" s="1"/>
  <c r="CI96" i="22" s="1"/>
  <c r="CD190" i="22"/>
  <c r="CG87" i="22"/>
  <c r="CE136" i="22"/>
  <c r="CF136" i="22" s="1"/>
  <c r="CI136" i="22" s="1"/>
  <c r="CE63" i="22"/>
  <c r="CF63" i="22" s="1"/>
  <c r="CI63" i="22" s="1"/>
  <c r="CG105" i="22"/>
  <c r="CE122" i="22"/>
  <c r="CF122" i="22" s="1"/>
  <c r="CI122" i="22" s="1"/>
  <c r="CD31" i="22"/>
  <c r="CE133" i="22"/>
  <c r="CF133" i="22" s="1"/>
  <c r="CI133" i="22" s="1"/>
  <c r="CD52" i="22"/>
  <c r="CE54" i="22"/>
  <c r="CF54" i="22" s="1"/>
  <c r="CI54" i="22" s="1"/>
  <c r="CD69" i="22"/>
  <c r="CD95" i="22"/>
  <c r="CD178" i="22"/>
  <c r="CD164" i="22"/>
  <c r="CD76" i="22"/>
  <c r="CD107" i="22"/>
  <c r="CG134" i="22"/>
  <c r="CD124" i="22"/>
  <c r="CE61" i="22"/>
  <c r="CF61" i="22" s="1"/>
  <c r="CI61" i="22" s="1"/>
  <c r="CE186" i="22"/>
  <c r="CF186" i="22" s="1"/>
  <c r="CI186" i="22" s="1"/>
  <c r="CE190" i="22"/>
  <c r="CF190" i="22" s="1"/>
  <c r="CI190" i="22" s="1"/>
  <c r="CD163" i="22"/>
  <c r="CE175" i="22"/>
  <c r="CF175" i="22" s="1"/>
  <c r="CI175" i="22" s="1"/>
  <c r="CE150" i="22"/>
  <c r="CF150" i="22" s="1"/>
  <c r="CI150" i="22" s="1"/>
  <c r="CG111" i="22"/>
  <c r="CE185" i="22"/>
  <c r="CF185" i="22" s="1"/>
  <c r="CI185" i="22" s="1"/>
  <c r="CE123" i="22"/>
  <c r="CF123" i="22" s="1"/>
  <c r="CI123" i="22" s="1"/>
  <c r="CD139" i="22"/>
  <c r="CG166" i="22"/>
  <c r="CE58" i="22"/>
  <c r="CF58" i="22" s="1"/>
  <c r="CI58" i="22" s="1"/>
  <c r="CG141" i="22"/>
  <c r="CG104" i="22"/>
  <c r="CE173" i="22"/>
  <c r="CF173" i="22" s="1"/>
  <c r="CI173" i="22" s="1"/>
  <c r="CE158" i="22"/>
  <c r="CF158" i="22" s="1"/>
  <c r="CI158" i="22" s="1"/>
  <c r="CE189" i="22"/>
  <c r="CF189" i="22" s="1"/>
  <c r="CI189" i="22" s="1"/>
  <c r="CG148" i="22"/>
  <c r="CD199" i="22"/>
  <c r="CD162" i="22"/>
  <c r="CG187" i="22"/>
  <c r="CG56" i="22"/>
  <c r="CG181" i="22"/>
  <c r="CG147" i="22"/>
  <c r="CG163" i="22"/>
  <c r="CD127" i="22"/>
  <c r="CD89" i="22"/>
  <c r="CE193" i="22"/>
  <c r="CF193" i="22" s="1"/>
  <c r="CI193" i="22" s="1"/>
  <c r="CG86" i="22"/>
  <c r="CG96" i="22"/>
  <c r="CJ34" i="22"/>
  <c r="CE172" i="22"/>
  <c r="CF172" i="22" s="1"/>
  <c r="CI172" i="22" s="1"/>
  <c r="CD103" i="22"/>
  <c r="CD177" i="22"/>
  <c r="CD54" i="22"/>
  <c r="CE192" i="22"/>
  <c r="CF192" i="22" s="1"/>
  <c r="CI192" i="22" s="1"/>
  <c r="CD35" i="22"/>
  <c r="CE86" i="22"/>
  <c r="CF86" i="22" s="1"/>
  <c r="CI86" i="22" s="1"/>
  <c r="CD184" i="22"/>
  <c r="CG106" i="22"/>
  <c r="CE134" i="22"/>
  <c r="CF134" i="22" s="1"/>
  <c r="CI134" i="22" s="1"/>
  <c r="CD115" i="22"/>
  <c r="CD49" i="22"/>
  <c r="CD70" i="22"/>
  <c r="CE94" i="22"/>
  <c r="CF94" i="22" s="1"/>
  <c r="CI94" i="22" s="1"/>
  <c r="CE31" i="22"/>
  <c r="CF31" i="22" s="1"/>
  <c r="CG176" i="22"/>
  <c r="CD58" i="22"/>
  <c r="CD77" i="22"/>
  <c r="CE35" i="22"/>
  <c r="CF35" i="22" s="1"/>
  <c r="CG41" i="22"/>
  <c r="CD97" i="22"/>
  <c r="CG108" i="22"/>
  <c r="CE71" i="22"/>
  <c r="CF71" i="22" s="1"/>
  <c r="CI71" i="22" s="1"/>
  <c r="CE159" i="22"/>
  <c r="CF159" i="22" s="1"/>
  <c r="CI159" i="22" s="1"/>
  <c r="CD133" i="22"/>
  <c r="CE47" i="22"/>
  <c r="CF47" i="22" s="1"/>
  <c r="CI47" i="22" s="1"/>
  <c r="CD114" i="22"/>
  <c r="CD116" i="22"/>
  <c r="CG173" i="22"/>
  <c r="CE160" i="22"/>
  <c r="CF160" i="22" s="1"/>
  <c r="CI160" i="22" s="1"/>
  <c r="CG201" i="22"/>
  <c r="CD180" i="22"/>
  <c r="CJ37" i="22"/>
  <c r="CE120" i="22"/>
  <c r="CF120" i="22" s="1"/>
  <c r="CI120" i="22" s="1"/>
  <c r="CE114" i="22"/>
  <c r="CF114" i="22" s="1"/>
  <c r="CI114" i="22" s="1"/>
  <c r="CG130" i="22"/>
  <c r="CE76" i="22"/>
  <c r="CF76" i="22" s="1"/>
  <c r="CI76" i="22" s="1"/>
  <c r="CD140" i="22"/>
  <c r="CD51" i="22"/>
  <c r="CG53" i="22"/>
  <c r="CE154" i="22"/>
  <c r="CF154" i="22" s="1"/>
  <c r="CI154" i="22" s="1"/>
  <c r="CD39" i="22"/>
  <c r="CG42" i="22"/>
  <c r="CG39" i="22"/>
  <c r="CE41" i="22"/>
  <c r="CF41" i="22" s="1"/>
  <c r="CI41" i="22" s="1"/>
  <c r="CG183" i="22"/>
  <c r="CD138" i="22"/>
  <c r="CD87" i="22"/>
  <c r="CD48" i="22"/>
  <c r="CG117" i="22"/>
  <c r="CE104" i="22"/>
  <c r="CF104" i="22" s="1"/>
  <c r="CI104" i="22" s="1"/>
  <c r="CD174" i="22"/>
  <c r="CD113" i="22"/>
  <c r="CD111" i="22"/>
  <c r="CG72" i="22"/>
  <c r="CD197" i="22"/>
  <c r="CD34" i="22"/>
  <c r="CG81" i="22"/>
  <c r="CG149" i="22"/>
  <c r="CE103" i="22"/>
  <c r="CF103" i="22" s="1"/>
  <c r="CI103" i="22" s="1"/>
  <c r="CD183" i="22"/>
  <c r="CG135" i="22"/>
  <c r="CG92" i="22"/>
  <c r="CG129" i="22"/>
  <c r="CE46" i="22"/>
  <c r="CF46" i="22" s="1"/>
  <c r="CI46" i="22" s="1"/>
  <c r="CD191" i="22"/>
  <c r="CE128" i="22"/>
  <c r="CF128" i="22" s="1"/>
  <c r="CI128" i="22" s="1"/>
  <c r="CG162" i="22"/>
  <c r="CE100" i="22"/>
  <c r="CF100" i="22" s="1"/>
  <c r="CI100" i="22" s="1"/>
  <c r="CD32" i="22"/>
  <c r="CE55" i="22"/>
  <c r="CF55" i="22" s="1"/>
  <c r="CI55" i="22" s="1"/>
  <c r="CE44" i="22"/>
  <c r="CF44" i="22" s="1"/>
  <c r="CI44" i="22" s="1"/>
  <c r="CG54" i="22"/>
  <c r="CE82" i="22"/>
  <c r="CF82" i="22" s="1"/>
  <c r="CI82" i="22" s="1"/>
  <c r="CE157" i="22"/>
  <c r="CF157" i="22" s="1"/>
  <c r="CI157" i="22" s="1"/>
  <c r="CD118" i="22"/>
  <c r="CD102" i="22"/>
  <c r="CE68" i="22"/>
  <c r="CF68" i="22" s="1"/>
  <c r="CI68" i="22" s="1"/>
  <c r="CG138" i="22"/>
  <c r="CD53" i="22"/>
  <c r="CJ31" i="22"/>
  <c r="CE110" i="22"/>
  <c r="CF110" i="22" s="1"/>
  <c r="CI110" i="22" s="1"/>
  <c r="CD61" i="22"/>
  <c r="CG170" i="22"/>
  <c r="CJ35" i="22"/>
  <c r="CG50" i="22"/>
  <c r="CD105" i="22"/>
  <c r="CD110" i="22"/>
  <c r="CE32" i="22"/>
  <c r="CF32" i="22" s="1"/>
  <c r="CE51" i="22"/>
  <c r="CF51" i="22" s="1"/>
  <c r="CI51" i="22" s="1"/>
  <c r="CD154" i="22"/>
  <c r="CG52" i="22"/>
  <c r="CE95" i="22"/>
  <c r="CF95" i="22" s="1"/>
  <c r="CI95" i="22" s="1"/>
  <c r="CE107" i="22"/>
  <c r="CF107" i="22" s="1"/>
  <c r="CI107" i="22" s="1"/>
  <c r="CD157" i="22"/>
  <c r="CG103" i="22"/>
  <c r="CD59" i="22"/>
  <c r="CD62" i="22"/>
  <c r="CG184" i="22"/>
  <c r="CE99" i="22"/>
  <c r="CF99" i="22" s="1"/>
  <c r="CI99" i="22" s="1"/>
  <c r="CG44" i="22"/>
  <c r="CE62" i="22"/>
  <c r="CF62" i="22" s="1"/>
  <c r="CI62" i="22" s="1"/>
  <c r="CD71" i="22"/>
  <c r="CD151" i="22"/>
  <c r="CD196" i="22"/>
  <c r="CG64" i="22"/>
  <c r="CD150" i="22"/>
  <c r="CD109" i="22"/>
  <c r="CD80" i="22"/>
  <c r="CD78" i="22"/>
  <c r="CD129" i="22"/>
  <c r="CG160" i="22"/>
  <c r="CD99" i="22"/>
  <c r="CG58" i="22"/>
  <c r="CD74" i="22"/>
  <c r="CD79" i="22"/>
  <c r="CG185" i="22"/>
  <c r="CE201" i="22"/>
  <c r="CF201" i="22" s="1"/>
  <c r="CI201" i="22" s="1"/>
  <c r="CE37" i="22"/>
  <c r="CF37" i="22" s="1"/>
  <c r="CG97" i="22"/>
  <c r="CG151" i="22"/>
  <c r="CE42" i="22"/>
  <c r="CF42" i="22" s="1"/>
  <c r="CI42" i="22" s="1"/>
  <c r="CD198" i="22"/>
  <c r="CD168" i="22"/>
  <c r="CG161" i="22"/>
  <c r="CG172" i="22"/>
  <c r="CG116" i="22"/>
  <c r="CE200" i="22"/>
  <c r="CF200" i="22" s="1"/>
  <c r="CI200" i="22" s="1"/>
  <c r="CD188" i="22"/>
  <c r="CE174" i="22"/>
  <c r="CF174" i="22" s="1"/>
  <c r="CI174" i="22" s="1"/>
  <c r="CD136" i="22"/>
  <c r="CD170" i="22"/>
  <c r="CG70" i="22"/>
  <c r="CE34" i="22"/>
  <c r="CF34" i="22" s="1"/>
  <c r="CG152" i="22"/>
  <c r="CE39" i="22"/>
  <c r="CF39" i="22" s="1"/>
  <c r="CG85" i="22"/>
  <c r="CG107" i="22"/>
  <c r="CE105" i="22"/>
  <c r="CF105" i="22" s="1"/>
  <c r="CI105" i="22" s="1"/>
  <c r="CD158" i="22"/>
  <c r="CE49" i="22"/>
  <c r="CF49" i="22" s="1"/>
  <c r="CI49" i="22" s="1"/>
  <c r="CD152" i="22"/>
  <c r="CG73" i="22"/>
  <c r="CD185" i="22"/>
  <c r="CD55" i="22"/>
  <c r="CD130" i="22"/>
  <c r="CD134" i="22"/>
  <c r="CG150" i="22"/>
  <c r="CG191" i="22"/>
  <c r="CD88" i="22"/>
  <c r="CD141" i="22"/>
  <c r="CE176" i="22"/>
  <c r="CF176" i="22" s="1"/>
  <c r="CI176" i="22" s="1"/>
  <c r="CE132" i="22"/>
  <c r="CF132" i="22" s="1"/>
  <c r="CI132" i="22" s="1"/>
  <c r="CG91" i="22"/>
  <c r="CG34" i="22"/>
  <c r="CG188" i="22"/>
  <c r="CG93" i="22"/>
  <c r="CE147" i="22"/>
  <c r="CF147" i="22" s="1"/>
  <c r="CI147" i="22" s="1"/>
  <c r="CE170" i="22"/>
  <c r="CF170" i="22" s="1"/>
  <c r="CI170" i="22" s="1"/>
  <c r="CE69" i="22"/>
  <c r="CF69" i="22" s="1"/>
  <c r="CI69" i="22" s="1"/>
  <c r="CG128" i="22"/>
  <c r="CD91" i="22"/>
  <c r="CG200" i="22"/>
  <c r="CD106" i="22"/>
  <c r="CE188" i="22"/>
  <c r="CF188" i="22" s="1"/>
  <c r="CI188" i="22" s="1"/>
  <c r="CD145" i="22"/>
  <c r="CE149" i="22"/>
  <c r="CF149" i="22" s="1"/>
  <c r="CI149" i="22" s="1"/>
  <c r="CE57" i="22"/>
  <c r="CF57" i="22" s="1"/>
  <c r="CI57" i="22" s="1"/>
  <c r="CD46" i="22"/>
  <c r="CD147" i="22"/>
  <c r="CG62" i="22"/>
  <c r="CG171" i="22"/>
  <c r="CG109" i="22"/>
  <c r="CE45" i="22"/>
  <c r="CF45" i="22" s="1"/>
  <c r="CI45" i="22" s="1"/>
  <c r="CG77" i="22"/>
  <c r="CE168" i="22"/>
  <c r="CF168" i="22" s="1"/>
  <c r="CI168" i="22" s="1"/>
  <c r="CD72" i="22"/>
  <c r="CD123" i="22"/>
  <c r="CE171" i="22"/>
  <c r="CF171" i="22" s="1"/>
  <c r="CI171" i="22" s="1"/>
  <c r="CG120" i="22"/>
  <c r="CE80" i="22"/>
  <c r="CF80" i="22" s="1"/>
  <c r="CI80" i="22" s="1"/>
  <c r="CG197" i="22"/>
  <c r="CD68" i="22"/>
  <c r="CD73" i="22"/>
  <c r="CD85" i="22"/>
  <c r="CG126" i="22"/>
  <c r="CG55" i="22"/>
  <c r="CE50" i="22"/>
  <c r="CF50" i="22" s="1"/>
  <c r="CI50" i="22" s="1"/>
  <c r="CG177" i="22"/>
  <c r="CE88" i="22"/>
  <c r="CF88" i="22" s="1"/>
  <c r="CI88" i="22" s="1"/>
  <c r="CG124" i="22"/>
  <c r="CG49" i="22"/>
  <c r="CE199" i="22"/>
  <c r="CF199" i="22" s="1"/>
  <c r="CI199" i="22" s="1"/>
  <c r="CD86" i="22"/>
  <c r="CE130" i="22"/>
  <c r="CF130" i="22" s="1"/>
  <c r="CI130" i="22" s="1"/>
  <c r="CG136" i="22"/>
  <c r="CD40" i="22"/>
  <c r="CD179" i="22"/>
  <c r="CG195" i="22"/>
  <c r="CG178" i="22"/>
  <c r="CG37" i="22"/>
  <c r="CE162" i="22"/>
  <c r="CF162" i="22" s="1"/>
  <c r="CI162" i="22" s="1"/>
  <c r="CG144" i="22"/>
  <c r="CG189" i="22"/>
  <c r="CE178" i="22"/>
  <c r="CF178" i="22" s="1"/>
  <c r="CI178" i="22" s="1"/>
  <c r="CG32" i="22"/>
  <c r="CE91" i="22"/>
  <c r="CF91" i="22" s="1"/>
  <c r="CI91" i="22" s="1"/>
  <c r="CE77" i="22"/>
  <c r="CF77" i="22" s="1"/>
  <c r="CI77" i="22" s="1"/>
  <c r="CG196" i="22"/>
  <c r="CG142" i="22"/>
  <c r="CG159" i="22"/>
  <c r="CE74" i="22"/>
  <c r="CF74" i="22" s="1"/>
  <c r="CI74" i="22" s="1"/>
  <c r="CG80" i="22"/>
  <c r="BH39" i="22"/>
  <c r="BI39" i="22"/>
  <c r="BH30" i="22"/>
  <c r="BI30" i="22"/>
  <c r="CD66" i="22"/>
  <c r="CE85" i="22"/>
  <c r="CF85" i="22" s="1"/>
  <c r="CI85" i="22" s="1"/>
  <c r="DI34" i="22"/>
  <c r="DH34" i="22"/>
  <c r="DG31" i="22"/>
  <c r="DH38" i="22"/>
  <c r="DI38" i="22"/>
  <c r="BI38" i="22"/>
  <c r="BH38" i="22"/>
  <c r="BH31" i="22"/>
  <c r="BI31" i="22"/>
  <c r="CD104" i="22"/>
  <c r="CE137" i="22"/>
  <c r="CF137" i="22" s="1"/>
  <c r="CI137" i="22" s="1"/>
  <c r="DJ31" i="22"/>
  <c r="DI32" i="22"/>
  <c r="DH32" i="22"/>
  <c r="DH35" i="22"/>
  <c r="DI35" i="22"/>
  <c r="BH36" i="22"/>
  <c r="BI36" i="22"/>
  <c r="FL2" i="22"/>
  <c r="FK2" i="22"/>
  <c r="HA29" i="22"/>
  <c r="HC28" i="22"/>
  <c r="CG36" i="22"/>
  <c r="CG29" i="22"/>
  <c r="CJ29" i="22"/>
  <c r="CE29" i="22"/>
  <c r="CF29" i="22" s="1"/>
  <c r="CH38" i="22"/>
  <c r="CI38" i="22"/>
  <c r="DI39" i="22"/>
  <c r="DH39" i="22"/>
  <c r="CE30" i="22"/>
  <c r="CF30" i="22" s="1"/>
  <c r="CG121" i="22"/>
  <c r="J29" i="22"/>
  <c r="L28" i="22"/>
  <c r="BH32" i="22"/>
  <c r="BI32" i="22"/>
  <c r="AC30" i="22"/>
  <c r="AA31" i="22"/>
  <c r="CG76" i="22"/>
  <c r="IC29" i="22"/>
  <c r="IA30" i="22"/>
  <c r="ID30" i="22" s="1"/>
  <c r="ID12" i="22"/>
  <c r="ID16" i="22"/>
  <c r="IJ16" i="22"/>
  <c r="IJ19" i="22"/>
  <c r="ID18" i="22"/>
  <c r="IJ21" i="22"/>
  <c r="IJ26" i="22"/>
  <c r="IG17" i="22"/>
  <c r="IG11" i="22"/>
  <c r="IJ28" i="22"/>
  <c r="IJ20" i="22"/>
  <c r="IG14" i="22"/>
  <c r="ID17" i="22"/>
  <c r="IE19" i="22"/>
  <c r="IF19" i="22" s="1"/>
  <c r="IE17" i="22"/>
  <c r="IF17" i="22" s="1"/>
  <c r="IJ18" i="22"/>
  <c r="ID25" i="22"/>
  <c r="IE14" i="22"/>
  <c r="IF14" i="22" s="1"/>
  <c r="IJ23" i="22"/>
  <c r="IE21" i="22"/>
  <c r="IF21" i="22" s="1"/>
  <c r="IE25" i="22"/>
  <c r="IF25" i="22" s="1"/>
  <c r="IG26" i="22"/>
  <c r="IG28" i="22"/>
  <c r="IG23" i="22"/>
  <c r="IE22" i="22"/>
  <c r="IF22" i="22" s="1"/>
  <c r="ID24" i="22"/>
  <c r="ID29" i="22"/>
  <c r="IG19" i="22"/>
  <c r="ID21" i="22"/>
  <c r="ID22" i="22"/>
  <c r="IJ14" i="22"/>
  <c r="ID15" i="22"/>
  <c r="ID19" i="22"/>
  <c r="IG16" i="22"/>
  <c r="ID13" i="22"/>
  <c r="IJ24" i="22"/>
  <c r="ID28" i="22"/>
  <c r="IE26" i="22"/>
  <c r="IF26" i="22" s="1"/>
  <c r="IE13" i="22"/>
  <c r="IF13" i="22" s="1"/>
  <c r="IG12" i="22"/>
  <c r="IJ27" i="22"/>
  <c r="IE15" i="22"/>
  <c r="IF15" i="22" s="1"/>
  <c r="IG21" i="22"/>
  <c r="IE23" i="22"/>
  <c r="IF23" i="22" s="1"/>
  <c r="IE20" i="22"/>
  <c r="IF20" i="22" s="1"/>
  <c r="IG25" i="22"/>
  <c r="IJ12" i="22"/>
  <c r="ID20" i="22"/>
  <c r="IE12" i="22"/>
  <c r="IF12" i="22" s="1"/>
  <c r="ID14" i="22"/>
  <c r="IG20" i="22"/>
  <c r="IE28" i="22"/>
  <c r="IF28" i="22" s="1"/>
  <c r="IJ15" i="22"/>
  <c r="ID23" i="22"/>
  <c r="IJ25" i="22"/>
  <c r="IJ22" i="22"/>
  <c r="IJ13" i="22"/>
  <c r="IE24" i="22"/>
  <c r="IF24" i="22" s="1"/>
  <c r="IG24" i="22"/>
  <c r="IG27" i="22"/>
  <c r="IG22" i="22"/>
  <c r="ID27" i="22"/>
  <c r="IE16" i="22"/>
  <c r="IF16" i="22" s="1"/>
  <c r="IG18" i="22"/>
  <c r="IE27" i="22"/>
  <c r="IF27" i="22" s="1"/>
  <c r="ID26" i="22"/>
  <c r="IJ17" i="22"/>
  <c r="IG13" i="22"/>
  <c r="IG15" i="22"/>
  <c r="IE18" i="22"/>
  <c r="IF18" i="22" s="1"/>
  <c r="GG114" i="22"/>
  <c r="GD21" i="22"/>
  <c r="GG100" i="22"/>
  <c r="GD29" i="22"/>
  <c r="GD71" i="22"/>
  <c r="GJ27" i="22"/>
  <c r="GD99" i="22"/>
  <c r="GJ83" i="22"/>
  <c r="GG11" i="22"/>
  <c r="GE13" i="22"/>
  <c r="GF13" i="22" s="1"/>
  <c r="GG29" i="22"/>
  <c r="GG28" i="22"/>
  <c r="GD136" i="22"/>
  <c r="GE131" i="22"/>
  <c r="GF131" i="22" s="1"/>
  <c r="GI131" i="22" s="1"/>
  <c r="GJ43" i="22"/>
  <c r="GJ200" i="22"/>
  <c r="GG174" i="22"/>
  <c r="GJ139" i="22"/>
  <c r="GJ99" i="22"/>
  <c r="GJ11" i="22"/>
  <c r="GE116" i="22"/>
  <c r="GF116" i="22" s="1"/>
  <c r="GI116" i="22" s="1"/>
  <c r="GE12" i="22"/>
  <c r="GF12" i="22" s="1"/>
  <c r="GE95" i="22"/>
  <c r="GF95" i="22" s="1"/>
  <c r="GI95" i="22" s="1"/>
  <c r="GG18" i="22"/>
  <c r="GJ16" i="22"/>
  <c r="GE121" i="22"/>
  <c r="GF121" i="22" s="1"/>
  <c r="GI121" i="22" s="1"/>
  <c r="GG17" i="22"/>
  <c r="GG62" i="22"/>
  <c r="GD131" i="22"/>
  <c r="GJ94" i="22"/>
  <c r="GD12" i="22"/>
  <c r="GJ25" i="22"/>
  <c r="GE54" i="22"/>
  <c r="GF54" i="22" s="1"/>
  <c r="GI54" i="22" s="1"/>
  <c r="GD86" i="22"/>
  <c r="GE30" i="22"/>
  <c r="GF30" i="22" s="1"/>
  <c r="GD180" i="22"/>
  <c r="GE69" i="22"/>
  <c r="GF69" i="22" s="1"/>
  <c r="GI69" i="22" s="1"/>
  <c r="GG21" i="22"/>
  <c r="GG9" i="22"/>
  <c r="GE181" i="22"/>
  <c r="GF181" i="22" s="1"/>
  <c r="GI181" i="22" s="1"/>
  <c r="GD26" i="22"/>
  <c r="GG183" i="22"/>
  <c r="GJ192" i="22"/>
  <c r="GJ39" i="22"/>
  <c r="GD128" i="22"/>
  <c r="GD182" i="22"/>
  <c r="GD62" i="22"/>
  <c r="GE119" i="22"/>
  <c r="GF119" i="22" s="1"/>
  <c r="GI119" i="22" s="1"/>
  <c r="GD46" i="22"/>
  <c r="GE190" i="22"/>
  <c r="GF190" i="22" s="1"/>
  <c r="GI190" i="22" s="1"/>
  <c r="GE117" i="22"/>
  <c r="GF117" i="22" s="1"/>
  <c r="GI117" i="22" s="1"/>
  <c r="GJ42" i="22"/>
  <c r="GG150" i="22"/>
  <c r="GJ114" i="22"/>
  <c r="GG151" i="22"/>
  <c r="GG201" i="22"/>
  <c r="GD95" i="22"/>
  <c r="GJ44" i="22"/>
  <c r="GD33" i="22"/>
  <c r="GJ28" i="22"/>
  <c r="GE172" i="22"/>
  <c r="GF172" i="22" s="1"/>
  <c r="GI172" i="22" s="1"/>
  <c r="GG84" i="22"/>
  <c r="GJ154" i="22"/>
  <c r="GG121" i="22"/>
  <c r="GG87" i="22"/>
  <c r="GJ159" i="22"/>
  <c r="GE144" i="22"/>
  <c r="GF144" i="22" s="1"/>
  <c r="GI144" i="22" s="1"/>
  <c r="GG184" i="22"/>
  <c r="GJ64" i="22"/>
  <c r="GJ22" i="22"/>
  <c r="GJ36" i="22"/>
  <c r="GD113" i="22"/>
  <c r="GD72" i="22"/>
  <c r="GJ98" i="22"/>
  <c r="GD47" i="22"/>
  <c r="GE185" i="22"/>
  <c r="GF185" i="22" s="1"/>
  <c r="GI185" i="22" s="1"/>
  <c r="GD148" i="22"/>
  <c r="GG96" i="22"/>
  <c r="GG77" i="22"/>
  <c r="GE136" i="22"/>
  <c r="GF136" i="22" s="1"/>
  <c r="GI136" i="22" s="1"/>
  <c r="GJ173" i="22"/>
  <c r="GD64" i="22"/>
  <c r="GE24" i="22"/>
  <c r="GF24" i="22" s="1"/>
  <c r="GJ188" i="22"/>
  <c r="GG89" i="22"/>
  <c r="GG42" i="22"/>
  <c r="GD186" i="22"/>
  <c r="GJ191" i="22"/>
  <c r="GD96" i="22"/>
  <c r="GJ91" i="22"/>
  <c r="GE97" i="22"/>
  <c r="GF97" i="22" s="1"/>
  <c r="GI97" i="22" s="1"/>
  <c r="GD15" i="22"/>
  <c r="GJ138" i="22"/>
  <c r="GE143" i="22"/>
  <c r="GF143" i="22" s="1"/>
  <c r="GI143" i="22" s="1"/>
  <c r="GD40" i="22"/>
  <c r="GG32" i="22"/>
  <c r="GD88" i="22"/>
  <c r="GG199" i="22"/>
  <c r="GG30" i="22"/>
  <c r="GE152" i="22"/>
  <c r="GF152" i="22" s="1"/>
  <c r="GI152" i="22" s="1"/>
  <c r="GE47" i="22"/>
  <c r="GF47" i="22" s="1"/>
  <c r="GI47" i="22" s="1"/>
  <c r="GD53" i="22"/>
  <c r="GD69" i="22"/>
  <c r="GJ170" i="22"/>
  <c r="GE128" i="22"/>
  <c r="GF128" i="22" s="1"/>
  <c r="GI128" i="22" s="1"/>
  <c r="GG61" i="22"/>
  <c r="GE106" i="22"/>
  <c r="GF106" i="22" s="1"/>
  <c r="GI106" i="22" s="1"/>
  <c r="GE52" i="22"/>
  <c r="GF52" i="22" s="1"/>
  <c r="GI52" i="22" s="1"/>
  <c r="GD25" i="22"/>
  <c r="GD164" i="22"/>
  <c r="GJ186" i="22"/>
  <c r="GG20" i="22"/>
  <c r="GJ165" i="22"/>
  <c r="GJ147" i="22"/>
  <c r="GJ48" i="22"/>
  <c r="GE21" i="22"/>
  <c r="GF21" i="22" s="1"/>
  <c r="GD147" i="22"/>
  <c r="GG155" i="22"/>
  <c r="GJ157" i="22"/>
  <c r="GG178" i="22"/>
  <c r="GG149" i="22"/>
  <c r="GE99" i="22"/>
  <c r="GF99" i="22" s="1"/>
  <c r="GI99" i="22" s="1"/>
  <c r="GE36" i="22"/>
  <c r="GF36" i="22" s="1"/>
  <c r="GD197" i="22"/>
  <c r="GG31" i="22"/>
  <c r="GD92" i="22"/>
  <c r="GE101" i="22"/>
  <c r="GF101" i="22" s="1"/>
  <c r="GI101" i="22" s="1"/>
  <c r="GJ178" i="22"/>
  <c r="GD191" i="22"/>
  <c r="GE154" i="22"/>
  <c r="GF154" i="22" s="1"/>
  <c r="GI154" i="22" s="1"/>
  <c r="GJ124" i="22"/>
  <c r="GG43" i="22"/>
  <c r="GE194" i="22"/>
  <c r="GF194" i="22" s="1"/>
  <c r="GI194" i="22" s="1"/>
  <c r="GD81" i="22"/>
  <c r="GE122" i="22"/>
  <c r="GF122" i="22" s="1"/>
  <c r="GI122" i="22" s="1"/>
  <c r="GJ13" i="22"/>
  <c r="GD54" i="22"/>
  <c r="GD63" i="22"/>
  <c r="GE197" i="22"/>
  <c r="GF197" i="22" s="1"/>
  <c r="GI197" i="22" s="1"/>
  <c r="GG108" i="22"/>
  <c r="GD112" i="22"/>
  <c r="GG182" i="22"/>
  <c r="GD181" i="22"/>
  <c r="GG60" i="22"/>
  <c r="GE14" i="22"/>
  <c r="GF14" i="22" s="1"/>
  <c r="GG68" i="22"/>
  <c r="GJ100" i="22"/>
  <c r="GJ93" i="22"/>
  <c r="GD150" i="22"/>
  <c r="GG166" i="22"/>
  <c r="GG45" i="22"/>
  <c r="GE75" i="22"/>
  <c r="GF75" i="22" s="1"/>
  <c r="GI75" i="22" s="1"/>
  <c r="GJ150" i="22"/>
  <c r="GJ63" i="22"/>
  <c r="GE132" i="22"/>
  <c r="GF132" i="22" s="1"/>
  <c r="GI132" i="22" s="1"/>
  <c r="GJ180" i="22"/>
  <c r="GG181" i="22"/>
  <c r="GE67" i="22"/>
  <c r="GF67" i="22" s="1"/>
  <c r="GI67" i="22" s="1"/>
  <c r="GE11" i="22"/>
  <c r="GF11" i="22" s="1"/>
  <c r="GE59" i="22"/>
  <c r="GF59" i="22" s="1"/>
  <c r="GI59" i="22" s="1"/>
  <c r="GD137" i="22"/>
  <c r="GE90" i="22"/>
  <c r="GF90" i="22" s="1"/>
  <c r="GI90" i="22" s="1"/>
  <c r="GJ104" i="22"/>
  <c r="GE137" i="22"/>
  <c r="GF137" i="22" s="1"/>
  <c r="GI137" i="22" s="1"/>
  <c r="GE173" i="22"/>
  <c r="GF173" i="22" s="1"/>
  <c r="GI173" i="22" s="1"/>
  <c r="GJ163" i="22"/>
  <c r="GG23" i="22"/>
  <c r="GJ80" i="22"/>
  <c r="GG197" i="22"/>
  <c r="GD159" i="22"/>
  <c r="GD83" i="22"/>
  <c r="GD152" i="22"/>
  <c r="GD91" i="22"/>
  <c r="GE165" i="22"/>
  <c r="GF165" i="22" s="1"/>
  <c r="GI165" i="22" s="1"/>
  <c r="GG12" i="22"/>
  <c r="GE110" i="22"/>
  <c r="GF110" i="22" s="1"/>
  <c r="GI110" i="22" s="1"/>
  <c r="GJ30" i="22"/>
  <c r="GJ49" i="22"/>
  <c r="GG127" i="22"/>
  <c r="GJ81" i="22"/>
  <c r="GD111" i="22"/>
  <c r="GJ183" i="22"/>
  <c r="GJ75" i="22"/>
  <c r="GE81" i="22"/>
  <c r="GF81" i="22" s="1"/>
  <c r="GI81" i="22" s="1"/>
  <c r="GG52" i="22"/>
  <c r="GE92" i="22"/>
  <c r="GF92" i="22" s="1"/>
  <c r="GI92" i="22" s="1"/>
  <c r="GD129" i="22"/>
  <c r="GD154" i="22"/>
  <c r="GG185" i="22"/>
  <c r="GJ158" i="22"/>
  <c r="GG67" i="22"/>
  <c r="GD133" i="22"/>
  <c r="GG118" i="22"/>
  <c r="GD132" i="22"/>
  <c r="GG200" i="22"/>
  <c r="GG95" i="22"/>
  <c r="GE63" i="22"/>
  <c r="GF63" i="22" s="1"/>
  <c r="GI63" i="22" s="1"/>
  <c r="GG101" i="22"/>
  <c r="GD167" i="22"/>
  <c r="GE45" i="22"/>
  <c r="GF45" i="22" s="1"/>
  <c r="GI45" i="22" s="1"/>
  <c r="GE84" i="22"/>
  <c r="GF84" i="22" s="1"/>
  <c r="GI84" i="22" s="1"/>
  <c r="GE66" i="22"/>
  <c r="GF66" i="22" s="1"/>
  <c r="GI66" i="22" s="1"/>
  <c r="GJ127" i="22"/>
  <c r="GG139" i="22"/>
  <c r="GJ31" i="22"/>
  <c r="GD107" i="22"/>
  <c r="GE96" i="22"/>
  <c r="GF96" i="22" s="1"/>
  <c r="GI96" i="22" s="1"/>
  <c r="GG59" i="22"/>
  <c r="GD187" i="22"/>
  <c r="GJ34" i="22"/>
  <c r="GG195" i="22"/>
  <c r="GE72" i="22"/>
  <c r="GF72" i="22" s="1"/>
  <c r="GI72" i="22" s="1"/>
  <c r="GG143" i="22"/>
  <c r="GJ24" i="22"/>
  <c r="GD190" i="22"/>
  <c r="GG177" i="22"/>
  <c r="GD100" i="22"/>
  <c r="GD11" i="22"/>
  <c r="GE26" i="22"/>
  <c r="GF26" i="22" s="1"/>
  <c r="GJ136" i="22"/>
  <c r="GD49" i="22"/>
  <c r="GJ160" i="22"/>
  <c r="GJ29" i="22"/>
  <c r="GD78" i="22"/>
  <c r="GG105" i="22"/>
  <c r="GJ133" i="22"/>
  <c r="GE89" i="22"/>
  <c r="GF89" i="22" s="1"/>
  <c r="GI89" i="22" s="1"/>
  <c r="GJ89" i="22"/>
  <c r="GJ109" i="22"/>
  <c r="GG189" i="22"/>
  <c r="GD30" i="22"/>
  <c r="GE107" i="22"/>
  <c r="GF107" i="22" s="1"/>
  <c r="GI107" i="22" s="1"/>
  <c r="GJ161" i="22"/>
  <c r="GE186" i="22"/>
  <c r="GF186" i="22" s="1"/>
  <c r="GI186" i="22" s="1"/>
  <c r="GE50" i="22"/>
  <c r="GF50" i="22" s="1"/>
  <c r="GI50" i="22" s="1"/>
  <c r="GE199" i="22"/>
  <c r="GF199" i="22" s="1"/>
  <c r="GI199" i="22" s="1"/>
  <c r="GE147" i="22"/>
  <c r="GF147" i="22" s="1"/>
  <c r="GI147" i="22" s="1"/>
  <c r="GJ171" i="22"/>
  <c r="GD51" i="22"/>
  <c r="GJ132" i="22"/>
  <c r="GG56" i="22"/>
  <c r="GD34" i="22"/>
  <c r="GD104" i="22"/>
  <c r="GJ57" i="22"/>
  <c r="GJ185" i="22"/>
  <c r="GE155" i="22"/>
  <c r="GF155" i="22" s="1"/>
  <c r="GI155" i="22" s="1"/>
  <c r="GJ194" i="22"/>
  <c r="GJ53" i="22"/>
  <c r="GD174" i="22"/>
  <c r="GD185" i="22"/>
  <c r="GG153" i="22"/>
  <c r="GD145" i="22"/>
  <c r="GE16" i="22"/>
  <c r="GF16" i="22" s="1"/>
  <c r="GE187" i="22"/>
  <c r="GF187" i="22" s="1"/>
  <c r="GI187" i="22" s="1"/>
  <c r="GG33" i="22"/>
  <c r="GD125" i="22"/>
  <c r="GG180" i="22"/>
  <c r="GD13" i="22"/>
  <c r="GG138" i="22"/>
  <c r="GE169" i="22"/>
  <c r="GF169" i="22" s="1"/>
  <c r="GI169" i="22" s="1"/>
  <c r="GE73" i="22"/>
  <c r="GF73" i="22" s="1"/>
  <c r="GI73" i="22" s="1"/>
  <c r="GE103" i="22"/>
  <c r="GF103" i="22" s="1"/>
  <c r="GI103" i="22" s="1"/>
  <c r="GD65" i="22"/>
  <c r="GE198" i="22"/>
  <c r="GF198" i="22" s="1"/>
  <c r="GI198" i="22" s="1"/>
  <c r="GJ112" i="22"/>
  <c r="GG50" i="22"/>
  <c r="GE56" i="22"/>
  <c r="GF56" i="22" s="1"/>
  <c r="GI56" i="22" s="1"/>
  <c r="GJ65" i="22"/>
  <c r="GG191" i="22"/>
  <c r="GJ106" i="22"/>
  <c r="GJ196" i="22"/>
  <c r="GJ37" i="22"/>
  <c r="GE201" i="22"/>
  <c r="GF201" i="22" s="1"/>
  <c r="GI201" i="22" s="1"/>
  <c r="GD173" i="22"/>
  <c r="GD172" i="22"/>
  <c r="GJ19" i="22"/>
  <c r="GE179" i="22"/>
  <c r="GF179" i="22" s="1"/>
  <c r="GI179" i="22" s="1"/>
  <c r="GJ68" i="22"/>
  <c r="GD89" i="22"/>
  <c r="GE141" i="22"/>
  <c r="GF141" i="22" s="1"/>
  <c r="GI141" i="22" s="1"/>
  <c r="GG58" i="22"/>
  <c r="GG110" i="22"/>
  <c r="GJ97" i="22"/>
  <c r="GE34" i="22"/>
  <c r="GF34" i="22" s="1"/>
  <c r="GJ102" i="22"/>
  <c r="GD198" i="22"/>
  <c r="GJ115" i="22"/>
  <c r="GE100" i="22"/>
  <c r="GF100" i="22" s="1"/>
  <c r="GI100" i="22" s="1"/>
  <c r="GJ60" i="22"/>
  <c r="GG134" i="22"/>
  <c r="GJ167" i="22"/>
  <c r="GG144" i="22"/>
  <c r="GE62" i="22"/>
  <c r="GF62" i="22" s="1"/>
  <c r="GI62" i="22" s="1"/>
  <c r="GE83" i="22"/>
  <c r="GF83" i="22" s="1"/>
  <c r="GI83" i="22" s="1"/>
  <c r="GE112" i="22"/>
  <c r="GF112" i="22" s="1"/>
  <c r="GI112" i="22" s="1"/>
  <c r="GD184" i="22"/>
  <c r="GD195" i="22"/>
  <c r="GG173" i="22"/>
  <c r="GJ126" i="22"/>
  <c r="GD117" i="22"/>
  <c r="GD168" i="22"/>
  <c r="GJ12" i="22"/>
  <c r="GE43" i="22"/>
  <c r="GF43" i="22" s="1"/>
  <c r="GI43" i="22" s="1"/>
  <c r="GE158" i="22"/>
  <c r="GF158" i="22" s="1"/>
  <c r="GI158" i="22" s="1"/>
  <c r="GG131" i="22"/>
  <c r="GD82" i="22"/>
  <c r="GG176" i="22"/>
  <c r="GE140" i="22"/>
  <c r="GF140" i="22" s="1"/>
  <c r="GI140" i="22" s="1"/>
  <c r="GG51" i="22"/>
  <c r="GJ135" i="22"/>
  <c r="GG115" i="22"/>
  <c r="GG15" i="22"/>
  <c r="GE135" i="22"/>
  <c r="GF135" i="22" s="1"/>
  <c r="GI135" i="22" s="1"/>
  <c r="GD42" i="22"/>
  <c r="GD130" i="22"/>
  <c r="GJ156" i="22"/>
  <c r="GE64" i="22"/>
  <c r="GF64" i="22" s="1"/>
  <c r="GI64" i="22" s="1"/>
  <c r="GE156" i="22"/>
  <c r="GF156" i="22" s="1"/>
  <c r="GI156" i="22" s="1"/>
  <c r="GJ41" i="22"/>
  <c r="GG135" i="22"/>
  <c r="GG169" i="22"/>
  <c r="GG162" i="22"/>
  <c r="GG157" i="22"/>
  <c r="GD101" i="22"/>
  <c r="GD70" i="22"/>
  <c r="GJ169" i="22"/>
  <c r="GG147" i="22"/>
  <c r="GJ164" i="22"/>
  <c r="GE82" i="22"/>
  <c r="GF82" i="22" s="1"/>
  <c r="GI82" i="22" s="1"/>
  <c r="GJ197" i="22"/>
  <c r="GJ45" i="22"/>
  <c r="GD57" i="22"/>
  <c r="GG35" i="22"/>
  <c r="GE189" i="22"/>
  <c r="GF189" i="22" s="1"/>
  <c r="GI189" i="22" s="1"/>
  <c r="GD60" i="22"/>
  <c r="GJ17" i="22"/>
  <c r="GE139" i="22"/>
  <c r="GF139" i="22" s="1"/>
  <c r="GI139" i="22" s="1"/>
  <c r="GD192" i="22"/>
  <c r="GG142" i="22"/>
  <c r="GJ189" i="22"/>
  <c r="GJ71" i="22"/>
  <c r="GG172" i="22"/>
  <c r="GJ50" i="22"/>
  <c r="GE148" i="22"/>
  <c r="GF148" i="22" s="1"/>
  <c r="GI148" i="22" s="1"/>
  <c r="GD166" i="22"/>
  <c r="GE151" i="22"/>
  <c r="GF151" i="22" s="1"/>
  <c r="GI151" i="22" s="1"/>
  <c r="GE183" i="22"/>
  <c r="GF183" i="22" s="1"/>
  <c r="GI183" i="22" s="1"/>
  <c r="GD155" i="22"/>
  <c r="GG137" i="22"/>
  <c r="GD55" i="22"/>
  <c r="GG140" i="22"/>
  <c r="GG165" i="22"/>
  <c r="GJ18" i="22"/>
  <c r="GE115" i="22"/>
  <c r="GF115" i="22" s="1"/>
  <c r="GI115" i="22" s="1"/>
  <c r="GE118" i="22"/>
  <c r="GF118" i="22" s="1"/>
  <c r="GI118" i="22" s="1"/>
  <c r="GJ146" i="22"/>
  <c r="GJ55" i="22"/>
  <c r="GG146" i="22"/>
  <c r="GE93" i="22"/>
  <c r="GF93" i="22" s="1"/>
  <c r="GI93" i="22" s="1"/>
  <c r="GG16" i="22"/>
  <c r="GJ199" i="22"/>
  <c r="GD171" i="22"/>
  <c r="GJ144" i="22"/>
  <c r="GE87" i="22"/>
  <c r="GF87" i="22" s="1"/>
  <c r="GI87" i="22" s="1"/>
  <c r="GG39" i="22"/>
  <c r="GE130" i="22"/>
  <c r="GF130" i="22" s="1"/>
  <c r="GI130" i="22" s="1"/>
  <c r="GJ201" i="22"/>
  <c r="GJ61" i="22"/>
  <c r="GE146" i="22"/>
  <c r="GF146" i="22" s="1"/>
  <c r="GI146" i="22" s="1"/>
  <c r="GJ142" i="22"/>
  <c r="GG82" i="22"/>
  <c r="GD119" i="22"/>
  <c r="GE138" i="22"/>
  <c r="GF138" i="22" s="1"/>
  <c r="GI138" i="22" s="1"/>
  <c r="GD158" i="22"/>
  <c r="GE182" i="22"/>
  <c r="GF182" i="22" s="1"/>
  <c r="GI182" i="22" s="1"/>
  <c r="GE192" i="22"/>
  <c r="GF192" i="22" s="1"/>
  <c r="GI192" i="22" s="1"/>
  <c r="GD56" i="22"/>
  <c r="GJ38" i="22"/>
  <c r="GD188" i="22"/>
  <c r="GE175" i="22"/>
  <c r="GF175" i="22" s="1"/>
  <c r="GI175" i="22" s="1"/>
  <c r="GD23" i="22"/>
  <c r="GE167" i="22"/>
  <c r="GF167" i="22" s="1"/>
  <c r="GI167" i="22" s="1"/>
  <c r="GE46" i="22"/>
  <c r="GF46" i="22" s="1"/>
  <c r="GI46" i="22" s="1"/>
  <c r="GD102" i="22"/>
  <c r="GJ195" i="22"/>
  <c r="GG124" i="22"/>
  <c r="GE27" i="22"/>
  <c r="GF27" i="22" s="1"/>
  <c r="GE195" i="22"/>
  <c r="GF195" i="22" s="1"/>
  <c r="GI195" i="22" s="1"/>
  <c r="GG70" i="22"/>
  <c r="GJ172" i="22"/>
  <c r="GJ78" i="22"/>
  <c r="GG113" i="22"/>
  <c r="GD141" i="22"/>
  <c r="GD116" i="22"/>
  <c r="GD79" i="22"/>
  <c r="GG79" i="22"/>
  <c r="GE108" i="22"/>
  <c r="GF108" i="22" s="1"/>
  <c r="GI108" i="22" s="1"/>
  <c r="GD67" i="22"/>
  <c r="GJ110" i="22"/>
  <c r="GD41" i="22"/>
  <c r="GG24" i="22"/>
  <c r="GG27" i="22"/>
  <c r="GJ129" i="22"/>
  <c r="GD177" i="22"/>
  <c r="GE38" i="22"/>
  <c r="GF38" i="22" s="1"/>
  <c r="GE20" i="22"/>
  <c r="GF20" i="22" s="1"/>
  <c r="GJ166" i="22"/>
  <c r="GJ116" i="22"/>
  <c r="GJ77" i="22"/>
  <c r="GD170" i="22"/>
  <c r="GE44" i="22"/>
  <c r="GF44" i="22" s="1"/>
  <c r="GI44" i="22" s="1"/>
  <c r="GE168" i="22"/>
  <c r="GF168" i="22" s="1"/>
  <c r="GI168" i="22" s="1"/>
  <c r="GE39" i="22"/>
  <c r="GF39" i="22" s="1"/>
  <c r="GJ84" i="22"/>
  <c r="GE170" i="22"/>
  <c r="GF170" i="22" s="1"/>
  <c r="GI170" i="22" s="1"/>
  <c r="GG168" i="22"/>
  <c r="GD77" i="22"/>
  <c r="GE78" i="22"/>
  <c r="GF78" i="22" s="1"/>
  <c r="GI78" i="22" s="1"/>
  <c r="GD16" i="22"/>
  <c r="GD114" i="22"/>
  <c r="GG141" i="22"/>
  <c r="GG129" i="22"/>
  <c r="GJ66" i="22"/>
  <c r="GJ67" i="22"/>
  <c r="GD138" i="22"/>
  <c r="GJ20" i="22"/>
  <c r="GE127" i="22"/>
  <c r="GF127" i="22" s="1"/>
  <c r="GI127" i="22" s="1"/>
  <c r="GE28" i="22"/>
  <c r="GF28" i="22" s="1"/>
  <c r="GJ105" i="22"/>
  <c r="GE163" i="22"/>
  <c r="GF163" i="22" s="1"/>
  <c r="GI163" i="22" s="1"/>
  <c r="GJ108" i="22"/>
  <c r="GJ47" i="22"/>
  <c r="GD61" i="22"/>
  <c r="GJ176" i="22"/>
  <c r="GE80" i="22"/>
  <c r="GF80" i="22" s="1"/>
  <c r="GI80" i="22" s="1"/>
  <c r="GJ137" i="22"/>
  <c r="GD52" i="22"/>
  <c r="GD127" i="22"/>
  <c r="GJ15" i="22"/>
  <c r="GG163" i="22"/>
  <c r="GG193" i="22"/>
  <c r="GG152" i="22"/>
  <c r="GG13" i="22"/>
  <c r="GD84" i="22"/>
  <c r="GG125" i="22"/>
  <c r="GG158" i="22"/>
  <c r="GE19" i="22"/>
  <c r="GF19" i="22" s="1"/>
  <c r="GD142" i="22"/>
  <c r="GE68" i="22"/>
  <c r="GF68" i="22" s="1"/>
  <c r="GI68" i="22" s="1"/>
  <c r="GD105" i="22"/>
  <c r="GG104" i="22"/>
  <c r="GG179" i="22"/>
  <c r="GG192" i="22"/>
  <c r="GD126" i="22"/>
  <c r="GG36" i="22"/>
  <c r="GJ123" i="22"/>
  <c r="GJ130" i="22"/>
  <c r="GJ120" i="22"/>
  <c r="GE15" i="22"/>
  <c r="GF15" i="22" s="1"/>
  <c r="GJ177" i="22"/>
  <c r="GJ149" i="22"/>
  <c r="GJ14" i="22"/>
  <c r="GD178" i="22"/>
  <c r="GG81" i="22"/>
  <c r="GJ69" i="22"/>
  <c r="GJ51" i="22"/>
  <c r="GE57" i="22"/>
  <c r="GF57" i="22" s="1"/>
  <c r="GI57" i="22" s="1"/>
  <c r="GD118" i="22"/>
  <c r="GD31" i="22"/>
  <c r="GD28" i="22"/>
  <c r="GJ145" i="22"/>
  <c r="GE25" i="22"/>
  <c r="GF25" i="22" s="1"/>
  <c r="GJ73" i="22"/>
  <c r="GJ96" i="22"/>
  <c r="GJ40" i="22"/>
  <c r="GD201" i="22"/>
  <c r="GG88" i="22"/>
  <c r="GJ111" i="22"/>
  <c r="GE35" i="22"/>
  <c r="GF35" i="22" s="1"/>
  <c r="GJ181" i="22"/>
  <c r="GJ128" i="22"/>
  <c r="GG74" i="22"/>
  <c r="GE188" i="22"/>
  <c r="GF188" i="22" s="1"/>
  <c r="GI188" i="22" s="1"/>
  <c r="GE51" i="22"/>
  <c r="GF51" i="22" s="1"/>
  <c r="GI51" i="22" s="1"/>
  <c r="GG41" i="22"/>
  <c r="GJ193" i="22"/>
  <c r="GJ168" i="22"/>
  <c r="GG37" i="22"/>
  <c r="GJ121" i="22"/>
  <c r="GJ117" i="22"/>
  <c r="GE166" i="22"/>
  <c r="GF166" i="22" s="1"/>
  <c r="GI166" i="22" s="1"/>
  <c r="GD32" i="22"/>
  <c r="GE71" i="22"/>
  <c r="GF71" i="22" s="1"/>
  <c r="GI71" i="22" s="1"/>
  <c r="GG75" i="22"/>
  <c r="GJ175" i="22"/>
  <c r="GE126" i="22"/>
  <c r="GF126" i="22" s="1"/>
  <c r="GI126" i="22" s="1"/>
  <c r="GE177" i="22"/>
  <c r="GF177" i="22" s="1"/>
  <c r="GI177" i="22" s="1"/>
  <c r="GG190" i="22"/>
  <c r="GG91" i="22"/>
  <c r="GJ101" i="22"/>
  <c r="GD76" i="22"/>
  <c r="GE58" i="22"/>
  <c r="GF58" i="22" s="1"/>
  <c r="GI58" i="22" s="1"/>
  <c r="GD157" i="22"/>
  <c r="GJ54" i="22"/>
  <c r="GG76" i="22"/>
  <c r="GG78" i="22"/>
  <c r="GG38" i="22"/>
  <c r="GJ198" i="22"/>
  <c r="GD108" i="22"/>
  <c r="GD176" i="22"/>
  <c r="GE120" i="22"/>
  <c r="GF120" i="22" s="1"/>
  <c r="GI120" i="22" s="1"/>
  <c r="GD193" i="22"/>
  <c r="GE49" i="22"/>
  <c r="GF49" i="22" s="1"/>
  <c r="GI49" i="22" s="1"/>
  <c r="GE31" i="22"/>
  <c r="GF31" i="22" s="1"/>
  <c r="GJ141" i="22"/>
  <c r="GD134" i="22"/>
  <c r="GJ92" i="22"/>
  <c r="GD43" i="22"/>
  <c r="GD85" i="22"/>
  <c r="GD74" i="22"/>
  <c r="GE98" i="22"/>
  <c r="GF98" i="22" s="1"/>
  <c r="GI98" i="22" s="1"/>
  <c r="GD90" i="22"/>
  <c r="GD151" i="22"/>
  <c r="GG198" i="22"/>
  <c r="GE150" i="22"/>
  <c r="GF150" i="22" s="1"/>
  <c r="GI150" i="22" s="1"/>
  <c r="GD44" i="22"/>
  <c r="GD153" i="22"/>
  <c r="GG97" i="22"/>
  <c r="GE164" i="22"/>
  <c r="GF164" i="22" s="1"/>
  <c r="GI164" i="22" s="1"/>
  <c r="GJ90" i="22"/>
  <c r="GE125" i="22"/>
  <c r="GF125" i="22" s="1"/>
  <c r="GI125" i="22" s="1"/>
  <c r="GJ88" i="22"/>
  <c r="GG136" i="22"/>
  <c r="GE70" i="22"/>
  <c r="GF70" i="22" s="1"/>
  <c r="GI70" i="22" s="1"/>
  <c r="GD161" i="22"/>
  <c r="GE23" i="22"/>
  <c r="GF23" i="22" s="1"/>
  <c r="GE102" i="22"/>
  <c r="GF102" i="22" s="1"/>
  <c r="GI102" i="22" s="1"/>
  <c r="GG107" i="22"/>
  <c r="GD58" i="22"/>
  <c r="GG112" i="22"/>
  <c r="GE113" i="22"/>
  <c r="GF113" i="22" s="1"/>
  <c r="GI113" i="22" s="1"/>
  <c r="GE94" i="22"/>
  <c r="GF94" i="22" s="1"/>
  <c r="GI94" i="22" s="1"/>
  <c r="GD122" i="22"/>
  <c r="GD14" i="22"/>
  <c r="GE86" i="22"/>
  <c r="GF86" i="22" s="1"/>
  <c r="GI86" i="22" s="1"/>
  <c r="GD123" i="22"/>
  <c r="GG116" i="22"/>
  <c r="GG48" i="22"/>
  <c r="GJ162" i="22"/>
  <c r="GJ122" i="22"/>
  <c r="GE40" i="22"/>
  <c r="GF40" i="22" s="1"/>
  <c r="GE85" i="22"/>
  <c r="GF85" i="22" s="1"/>
  <c r="GI85" i="22" s="1"/>
  <c r="GE133" i="22"/>
  <c r="GF133" i="22" s="1"/>
  <c r="GI133" i="22" s="1"/>
  <c r="GJ86" i="22"/>
  <c r="GE184" i="22"/>
  <c r="GF184" i="22" s="1"/>
  <c r="GI184" i="22" s="1"/>
  <c r="GG22" i="22"/>
  <c r="GE65" i="22"/>
  <c r="GF65" i="22" s="1"/>
  <c r="GI65" i="22" s="1"/>
  <c r="GJ62" i="22"/>
  <c r="GJ190" i="22"/>
  <c r="GD124" i="22"/>
  <c r="GJ95" i="22"/>
  <c r="GE157" i="22"/>
  <c r="GF157" i="22" s="1"/>
  <c r="GI157" i="22" s="1"/>
  <c r="GD146" i="22"/>
  <c r="GD121" i="22"/>
  <c r="GE77" i="22"/>
  <c r="GF77" i="22" s="1"/>
  <c r="GI77" i="22" s="1"/>
  <c r="GD73" i="22"/>
  <c r="GE37" i="22"/>
  <c r="GF37" i="22" s="1"/>
  <c r="GD163" i="22"/>
  <c r="GE88" i="22"/>
  <c r="GF88" i="22" s="1"/>
  <c r="GI88" i="22" s="1"/>
  <c r="GE76" i="22"/>
  <c r="GF76" i="22" s="1"/>
  <c r="GI76" i="22" s="1"/>
  <c r="GE109" i="22"/>
  <c r="GF109" i="22" s="1"/>
  <c r="GI109" i="22" s="1"/>
  <c r="GG187" i="22"/>
  <c r="GD20" i="22"/>
  <c r="GE105" i="22"/>
  <c r="GF105" i="22" s="1"/>
  <c r="GI105" i="22" s="1"/>
  <c r="GE55" i="22"/>
  <c r="GF55" i="22" s="1"/>
  <c r="GI55" i="22" s="1"/>
  <c r="GG186" i="22"/>
  <c r="GD94" i="22"/>
  <c r="GG128" i="22"/>
  <c r="GJ33" i="22"/>
  <c r="GG90" i="22"/>
  <c r="GD179" i="22"/>
  <c r="GD35" i="22"/>
  <c r="GJ87" i="22"/>
  <c r="GE29" i="22"/>
  <c r="GF29" i="22" s="1"/>
  <c r="GG159" i="22"/>
  <c r="GD144" i="22"/>
  <c r="GD59" i="22"/>
  <c r="GD66" i="22"/>
  <c r="GG53" i="22"/>
  <c r="GJ79" i="22"/>
  <c r="GJ184" i="22"/>
  <c r="GD87" i="22"/>
  <c r="GG92" i="22"/>
  <c r="GD39" i="22"/>
  <c r="GJ119" i="22"/>
  <c r="GJ182" i="22"/>
  <c r="GE91" i="22"/>
  <c r="GF91" i="22" s="1"/>
  <c r="GI91" i="22" s="1"/>
  <c r="GG194" i="22"/>
  <c r="GE162" i="22"/>
  <c r="GF162" i="22" s="1"/>
  <c r="GI162" i="22" s="1"/>
  <c r="GD196" i="22"/>
  <c r="GD22" i="22"/>
  <c r="GJ134" i="22"/>
  <c r="GG156" i="22"/>
  <c r="GG117" i="22"/>
  <c r="GJ118" i="22"/>
  <c r="GG120" i="22"/>
  <c r="GD135" i="22"/>
  <c r="GE18" i="22"/>
  <c r="GF18" i="22" s="1"/>
  <c r="GG25" i="22"/>
  <c r="GE153" i="22"/>
  <c r="GF153" i="22" s="1"/>
  <c r="GI153" i="22" s="1"/>
  <c r="GD175" i="22"/>
  <c r="GG164" i="22"/>
  <c r="GE41" i="22"/>
  <c r="GF41" i="22" s="1"/>
  <c r="GI41" i="22" s="1"/>
  <c r="GE33" i="22"/>
  <c r="GF33" i="22" s="1"/>
  <c r="GE200" i="22"/>
  <c r="GF200" i="22" s="1"/>
  <c r="GI200" i="22" s="1"/>
  <c r="GD109" i="22"/>
  <c r="GG64" i="22"/>
  <c r="GE193" i="22"/>
  <c r="GF193" i="22" s="1"/>
  <c r="GI193" i="22" s="1"/>
  <c r="GG161" i="22"/>
  <c r="GG99" i="22"/>
  <c r="GD19" i="22"/>
  <c r="GE104" i="22"/>
  <c r="GF104" i="22" s="1"/>
  <c r="GI104" i="22" s="1"/>
  <c r="GG93" i="22"/>
  <c r="GG49" i="22"/>
  <c r="GJ155" i="22"/>
  <c r="GG14" i="22"/>
  <c r="GE174" i="22"/>
  <c r="GF174" i="22" s="1"/>
  <c r="GI174" i="22" s="1"/>
  <c r="GD98" i="22"/>
  <c r="GE111" i="22"/>
  <c r="GF111" i="22" s="1"/>
  <c r="GI111" i="22" s="1"/>
  <c r="GJ46" i="22"/>
  <c r="GG26" i="22"/>
  <c r="GG102" i="22"/>
  <c r="GE159" i="22"/>
  <c r="GF159" i="22" s="1"/>
  <c r="GI159" i="22" s="1"/>
  <c r="GJ153" i="22"/>
  <c r="GD17" i="22"/>
  <c r="GD115" i="22"/>
  <c r="GJ58" i="22"/>
  <c r="GJ179" i="22"/>
  <c r="GE196" i="22"/>
  <c r="GF196" i="22" s="1"/>
  <c r="GI196" i="22" s="1"/>
  <c r="GD120" i="22"/>
  <c r="GD149" i="22"/>
  <c r="GG44" i="22"/>
  <c r="GG54" i="22"/>
  <c r="GJ107" i="22"/>
  <c r="GJ85" i="22"/>
  <c r="GG80" i="22"/>
  <c r="GD160" i="22"/>
  <c r="GD143" i="22"/>
  <c r="GE123" i="22"/>
  <c r="GF123" i="22" s="1"/>
  <c r="GI123" i="22" s="1"/>
  <c r="GG103" i="22"/>
  <c r="GG109" i="22"/>
  <c r="GD97" i="22"/>
  <c r="GG34" i="22"/>
  <c r="GE60" i="22"/>
  <c r="GF60" i="22" s="1"/>
  <c r="GI60" i="22" s="1"/>
  <c r="GE17" i="22"/>
  <c r="GF17" i="22" s="1"/>
  <c r="GG154" i="22"/>
  <c r="GJ52" i="22"/>
  <c r="GG145" i="22"/>
  <c r="GJ70" i="22"/>
  <c r="GE142" i="22"/>
  <c r="GF142" i="22" s="1"/>
  <c r="GI142" i="22" s="1"/>
  <c r="GG167" i="22"/>
  <c r="GE145" i="22"/>
  <c r="GF145" i="22" s="1"/>
  <c r="GI145" i="22" s="1"/>
  <c r="GG106" i="22"/>
  <c r="GJ113" i="22"/>
  <c r="GJ174" i="22"/>
  <c r="GD75" i="22"/>
  <c r="GJ131" i="22"/>
  <c r="GJ56" i="22"/>
  <c r="GJ32" i="22"/>
  <c r="GD162" i="22"/>
  <c r="GE79" i="22"/>
  <c r="GF79" i="22" s="1"/>
  <c r="GI79" i="22" s="1"/>
  <c r="GE171" i="22"/>
  <c r="GF171" i="22" s="1"/>
  <c r="GI171" i="22" s="1"/>
  <c r="GE124" i="22"/>
  <c r="GF124" i="22" s="1"/>
  <c r="GI124" i="22" s="1"/>
  <c r="GD37" i="22"/>
  <c r="GG170" i="22"/>
  <c r="GD199" i="22"/>
  <c r="GE178" i="22"/>
  <c r="GF178" i="22" s="1"/>
  <c r="GI178" i="22" s="1"/>
  <c r="GG148" i="22"/>
  <c r="GG85" i="22"/>
  <c r="GE74" i="22"/>
  <c r="GF74" i="22" s="1"/>
  <c r="GI74" i="22" s="1"/>
  <c r="GG55" i="22"/>
  <c r="GE42" i="22"/>
  <c r="GF42" i="22" s="1"/>
  <c r="GI42" i="22" s="1"/>
  <c r="GG132" i="22"/>
  <c r="GG133" i="22"/>
  <c r="GG66" i="22"/>
  <c r="GD45" i="22"/>
  <c r="GJ35" i="22"/>
  <c r="GE61" i="22"/>
  <c r="GF61" i="22" s="1"/>
  <c r="GI61" i="22" s="1"/>
  <c r="GE176" i="22"/>
  <c r="GF176" i="22" s="1"/>
  <c r="GI176" i="22" s="1"/>
  <c r="GE114" i="22"/>
  <c r="GF114" i="22" s="1"/>
  <c r="GI114" i="22" s="1"/>
  <c r="GG46" i="22"/>
  <c r="GE22" i="22"/>
  <c r="GF22" i="22" s="1"/>
  <c r="GG123" i="22"/>
  <c r="GJ143" i="22"/>
  <c r="GJ82" i="22"/>
  <c r="GD189" i="22"/>
  <c r="GG19" i="22"/>
  <c r="GD68" i="22"/>
  <c r="GD110" i="22"/>
  <c r="GG130" i="22"/>
  <c r="GG175" i="22"/>
  <c r="GE160" i="22"/>
  <c r="GF160" i="22" s="1"/>
  <c r="GI160" i="22" s="1"/>
  <c r="GG188" i="22"/>
  <c r="GG122" i="22"/>
  <c r="GD80" i="22"/>
  <c r="GG86" i="22"/>
  <c r="GG72" i="22"/>
  <c r="GE129" i="22"/>
  <c r="GF129" i="22" s="1"/>
  <c r="GI129" i="22" s="1"/>
  <c r="GE134" i="22"/>
  <c r="GF134" i="22" s="1"/>
  <c r="GI134" i="22" s="1"/>
  <c r="GG40" i="22"/>
  <c r="GG73" i="22"/>
  <c r="GD24" i="22"/>
  <c r="GG47" i="22"/>
  <c r="GG196" i="22"/>
  <c r="GG111" i="22"/>
  <c r="GD103" i="22"/>
  <c r="GJ152" i="22"/>
  <c r="GD36" i="22"/>
  <c r="GD194" i="22"/>
  <c r="GD38" i="22"/>
  <c r="GE53" i="22"/>
  <c r="GF53" i="22" s="1"/>
  <c r="GI53" i="22" s="1"/>
  <c r="GE48" i="22"/>
  <c r="GF48" i="22" s="1"/>
  <c r="GI48" i="22" s="1"/>
  <c r="GD106" i="22"/>
  <c r="GJ103" i="22"/>
  <c r="GJ74" i="22"/>
  <c r="GG65" i="22"/>
  <c r="GG119" i="22"/>
  <c r="GD140" i="22"/>
  <c r="GD18" i="22"/>
  <c r="GJ26" i="22"/>
  <c r="GD156" i="22"/>
  <c r="GJ125" i="22"/>
  <c r="GG83" i="22"/>
  <c r="GE149" i="22"/>
  <c r="GF149" i="22" s="1"/>
  <c r="GI149" i="22" s="1"/>
  <c r="GD139" i="22"/>
  <c r="GG63" i="22"/>
  <c r="GJ148" i="22"/>
  <c r="GD200" i="22"/>
  <c r="GG171" i="22"/>
  <c r="GG98" i="22"/>
  <c r="GD93" i="22"/>
  <c r="GD50" i="22"/>
  <c r="GG71" i="22"/>
  <c r="GJ187" i="22"/>
  <c r="GG94" i="22"/>
  <c r="GJ21" i="22"/>
  <c r="GG126" i="22"/>
  <c r="GD165" i="22"/>
  <c r="GG57" i="22"/>
  <c r="GJ59" i="22"/>
  <c r="GD169" i="22"/>
  <c r="GG160" i="22"/>
  <c r="GG69" i="22"/>
  <c r="GE32" i="22"/>
  <c r="GF32" i="22" s="1"/>
  <c r="GD48" i="22"/>
  <c r="GD183" i="22"/>
  <c r="GE180" i="22"/>
  <c r="GF180" i="22" s="1"/>
  <c r="GI180" i="22" s="1"/>
  <c r="GJ72" i="22"/>
  <c r="GE191" i="22"/>
  <c r="GF191" i="22" s="1"/>
  <c r="GI191" i="22" s="1"/>
  <c r="GJ151" i="22"/>
  <c r="GJ23" i="22"/>
  <c r="GJ76" i="22"/>
  <c r="GE161" i="22"/>
  <c r="GF161" i="22" s="1"/>
  <c r="GI161" i="22" s="1"/>
  <c r="GJ140" i="22"/>
  <c r="GD27" i="22"/>
  <c r="AI4" i="22" l="1"/>
  <c r="AH4" i="22"/>
  <c r="AG9" i="22"/>
  <c r="AE6" i="22"/>
  <c r="AF6" i="22" s="1"/>
  <c r="AG8" i="22"/>
  <c r="AG11" i="22"/>
  <c r="AE23" i="22"/>
  <c r="AF23" i="22" s="1"/>
  <c r="AG12" i="22"/>
  <c r="AG10" i="22"/>
  <c r="AD28" i="22"/>
  <c r="AG26" i="22"/>
  <c r="AD17" i="22"/>
  <c r="AG29" i="22"/>
  <c r="AE16" i="22"/>
  <c r="AF16" i="22" s="1"/>
  <c r="AD13" i="22"/>
  <c r="AE25" i="22"/>
  <c r="AF25" i="22" s="1"/>
  <c r="AD20" i="22"/>
  <c r="AG15" i="22"/>
  <c r="AG16" i="22"/>
  <c r="AG18" i="22"/>
  <c r="AD19" i="22"/>
  <c r="AE21" i="22"/>
  <c r="AF21" i="22" s="1"/>
  <c r="AD27" i="22"/>
  <c r="AG20" i="22"/>
  <c r="AE24" i="22"/>
  <c r="AF24" i="22" s="1"/>
  <c r="AG28" i="22"/>
  <c r="AG25" i="22"/>
  <c r="AE29" i="22"/>
  <c r="AF29" i="22" s="1"/>
  <c r="AD29" i="22"/>
  <c r="AD24" i="22"/>
  <c r="AE27" i="22"/>
  <c r="AF27" i="22" s="1"/>
  <c r="AG17" i="22"/>
  <c r="AG21" i="22"/>
  <c r="AG23" i="22"/>
  <c r="AD16" i="22"/>
  <c r="AD23" i="22"/>
  <c r="AG27" i="22"/>
  <c r="AD18" i="22"/>
  <c r="AE26" i="22"/>
  <c r="AF26" i="22" s="1"/>
  <c r="AG19" i="22"/>
  <c r="AD30" i="22"/>
  <c r="AD25" i="22"/>
  <c r="AE20" i="22"/>
  <c r="AF20" i="22" s="1"/>
  <c r="AG22" i="22"/>
  <c r="AE15" i="22"/>
  <c r="AF15" i="22" s="1"/>
  <c r="AE17" i="22"/>
  <c r="AF17" i="22" s="1"/>
  <c r="AE19" i="22"/>
  <c r="AF19" i="22" s="1"/>
  <c r="AE28" i="22"/>
  <c r="AF28" i="22" s="1"/>
  <c r="AD22" i="22"/>
  <c r="AG13" i="22"/>
  <c r="AD15" i="22"/>
  <c r="AE22" i="22"/>
  <c r="AF22" i="22" s="1"/>
  <c r="AE14" i="22"/>
  <c r="AF14" i="22" s="1"/>
  <c r="AD21" i="22"/>
  <c r="AD26" i="22"/>
  <c r="AG24" i="22"/>
  <c r="AE18" i="22"/>
  <c r="AF18" i="22" s="1"/>
  <c r="L29" i="22"/>
  <c r="P3" i="22" s="1"/>
  <c r="J30" i="22"/>
  <c r="CH29" i="22"/>
  <c r="CI29" i="22"/>
  <c r="CI35" i="22"/>
  <c r="CH35" i="22"/>
  <c r="CI36" i="22"/>
  <c r="CH36" i="22"/>
  <c r="CI30" i="22"/>
  <c r="CH30" i="22"/>
  <c r="CH33" i="22"/>
  <c r="CI33" i="22"/>
  <c r="AC31" i="22"/>
  <c r="AD115" i="22"/>
  <c r="AD53" i="22"/>
  <c r="AD172" i="22"/>
  <c r="AD95" i="22"/>
  <c r="AD164" i="22"/>
  <c r="AD198" i="22"/>
  <c r="AD31" i="22"/>
  <c r="AD168" i="22"/>
  <c r="AD167" i="22"/>
  <c r="AD85" i="22"/>
  <c r="AD194" i="22"/>
  <c r="AD105" i="22"/>
  <c r="AD64" i="22"/>
  <c r="AD41" i="22"/>
  <c r="AD87" i="22"/>
  <c r="AD78" i="22"/>
  <c r="AD131" i="22"/>
  <c r="AG37" i="22"/>
  <c r="AD188" i="22"/>
  <c r="AD72" i="22"/>
  <c r="AD141" i="22"/>
  <c r="AD193" i="22"/>
  <c r="AD81" i="22"/>
  <c r="AD36" i="22"/>
  <c r="AD197" i="22"/>
  <c r="AD34" i="22"/>
  <c r="AD132" i="22"/>
  <c r="AD187" i="22"/>
  <c r="AD154" i="22"/>
  <c r="AD184" i="22"/>
  <c r="AD90" i="22"/>
  <c r="AD107" i="22"/>
  <c r="AG32" i="22"/>
  <c r="AD122" i="22"/>
  <c r="AG34" i="22"/>
  <c r="AD61" i="22"/>
  <c r="AE36" i="22"/>
  <c r="AF36" i="22" s="1"/>
  <c r="AD37" i="22"/>
  <c r="AD173" i="22"/>
  <c r="AD88" i="22"/>
  <c r="AD120" i="22"/>
  <c r="AD149" i="22"/>
  <c r="AD139" i="22"/>
  <c r="AD80" i="22"/>
  <c r="AD124" i="22"/>
  <c r="AD83" i="22"/>
  <c r="AD101" i="22"/>
  <c r="AD128" i="22"/>
  <c r="AD52" i="22"/>
  <c r="AD121" i="22"/>
  <c r="AE35" i="22"/>
  <c r="AF35" i="22" s="1"/>
  <c r="AD65" i="22"/>
  <c r="AD33" i="22"/>
  <c r="AD98" i="22"/>
  <c r="AD136" i="22"/>
  <c r="AD86" i="22"/>
  <c r="AD59" i="22"/>
  <c r="AD153" i="22"/>
  <c r="AD75" i="22"/>
  <c r="AD163" i="22"/>
  <c r="AD158" i="22"/>
  <c r="AD119" i="22"/>
  <c r="AD47" i="22"/>
  <c r="AD159" i="22"/>
  <c r="AD49" i="22"/>
  <c r="AD129" i="22"/>
  <c r="AD174" i="22"/>
  <c r="AD148" i="22"/>
  <c r="AG33" i="22"/>
  <c r="AE37" i="22"/>
  <c r="AF37" i="22" s="1"/>
  <c r="AD130" i="22"/>
  <c r="AD54" i="22"/>
  <c r="AD42" i="22"/>
  <c r="AD111" i="22"/>
  <c r="AD77" i="22"/>
  <c r="AD92" i="22"/>
  <c r="AD99" i="22"/>
  <c r="AD151" i="22"/>
  <c r="AD144" i="22"/>
  <c r="AD46" i="22"/>
  <c r="AD113" i="22"/>
  <c r="AD176" i="22"/>
  <c r="AD63" i="22"/>
  <c r="AD142" i="22"/>
  <c r="AD178" i="22"/>
  <c r="AD62" i="22"/>
  <c r="AD51" i="22"/>
  <c r="AD191" i="22"/>
  <c r="AD140" i="22"/>
  <c r="AG35" i="22"/>
  <c r="AD186" i="22"/>
  <c r="AD138" i="22"/>
  <c r="AD104" i="22"/>
  <c r="AD58" i="22"/>
  <c r="AD114" i="22"/>
  <c r="AD116" i="22"/>
  <c r="AD109" i="22"/>
  <c r="AD201" i="22"/>
  <c r="AD171" i="22"/>
  <c r="AD177" i="22"/>
  <c r="AD57" i="22"/>
  <c r="AD45" i="22"/>
  <c r="AD183" i="22"/>
  <c r="AD157" i="22"/>
  <c r="AD199" i="22"/>
  <c r="AE32" i="22"/>
  <c r="AF32" i="22" s="1"/>
  <c r="AD166" i="22"/>
  <c r="AD190" i="22"/>
  <c r="AD135" i="22"/>
  <c r="AD108" i="22"/>
  <c r="AD175" i="22"/>
  <c r="AD118" i="22"/>
  <c r="AE33" i="22"/>
  <c r="AF33" i="22" s="1"/>
  <c r="AD189" i="22"/>
  <c r="AD180" i="22"/>
  <c r="AD69" i="22"/>
  <c r="AD126" i="22"/>
  <c r="AD96" i="22"/>
  <c r="AD169" i="22"/>
  <c r="AD195" i="22"/>
  <c r="AG31" i="22"/>
  <c r="AD103" i="22"/>
  <c r="AD127" i="22"/>
  <c r="AD160" i="22"/>
  <c r="AD161" i="22"/>
  <c r="AD170" i="22"/>
  <c r="AD143" i="22"/>
  <c r="AE31" i="22"/>
  <c r="AF31" i="22" s="1"/>
  <c r="AD181" i="22"/>
  <c r="AD125" i="22"/>
  <c r="AD162" i="22"/>
  <c r="AD73" i="22"/>
  <c r="AD110" i="22"/>
  <c r="AD71" i="22"/>
  <c r="AD89" i="22"/>
  <c r="AD97" i="22"/>
  <c r="AD44" i="22"/>
  <c r="AD179" i="22"/>
  <c r="AD100" i="22"/>
  <c r="AD93" i="22"/>
  <c r="AD48" i="22"/>
  <c r="AD68" i="22"/>
  <c r="AD67" i="22"/>
  <c r="AD94" i="22"/>
  <c r="AD79" i="22"/>
  <c r="AD165" i="22"/>
  <c r="AD134" i="22"/>
  <c r="AE34" i="22"/>
  <c r="AF34" i="22" s="1"/>
  <c r="AD76" i="22"/>
  <c r="AD147" i="22"/>
  <c r="AD137" i="22"/>
  <c r="AD70" i="22"/>
  <c r="AD55" i="22"/>
  <c r="AD32" i="22"/>
  <c r="AD50" i="22"/>
  <c r="AD156" i="22"/>
  <c r="AD38" i="22"/>
  <c r="AD192" i="22"/>
  <c r="AD182" i="22"/>
  <c r="AD74" i="22"/>
  <c r="AD66" i="22"/>
  <c r="AD146" i="22"/>
  <c r="AD102" i="22"/>
  <c r="AD152" i="22"/>
  <c r="AD185" i="22"/>
  <c r="AD56" i="22"/>
  <c r="AD123" i="22"/>
  <c r="AD155" i="22"/>
  <c r="AD91" i="22"/>
  <c r="AD145" i="22"/>
  <c r="AD40" i="22"/>
  <c r="AD106" i="22"/>
  <c r="AD60" i="22"/>
  <c r="AD84" i="22"/>
  <c r="AD35" i="22"/>
  <c r="AD200" i="22"/>
  <c r="AD117" i="22"/>
  <c r="AD112" i="22"/>
  <c r="AD150" i="22"/>
  <c r="AD133" i="22"/>
  <c r="AG36" i="22"/>
  <c r="AD82" i="22"/>
  <c r="AD39" i="22"/>
  <c r="AD43" i="22"/>
  <c r="AD196" i="22"/>
  <c r="CH32" i="22"/>
  <c r="CI32" i="22"/>
  <c r="AE30" i="22"/>
  <c r="AF30" i="22" s="1"/>
  <c r="AG30" i="22"/>
  <c r="HC29" i="22"/>
  <c r="HG29" i="22" s="1"/>
  <c r="HA30" i="22"/>
  <c r="HD30" i="22" s="1"/>
  <c r="BL2" i="22"/>
  <c r="BK2" i="22"/>
  <c r="CI39" i="22"/>
  <c r="CH39" i="22"/>
  <c r="CH37" i="22"/>
  <c r="CI37" i="22"/>
  <c r="CI31" i="22"/>
  <c r="CH31" i="22"/>
  <c r="DL2" i="22"/>
  <c r="DK2" i="22"/>
  <c r="J31" i="22"/>
  <c r="L31" i="22" s="1"/>
  <c r="P6" i="22" s="1"/>
  <c r="FN23" i="22"/>
  <c r="FM38" i="22"/>
  <c r="FN38" i="22" s="1"/>
  <c r="FO8" i="22"/>
  <c r="FN19" i="22"/>
  <c r="FM28" i="22"/>
  <c r="FL34" i="22" s="1"/>
  <c r="FO6" i="22"/>
  <c r="FN24" i="22"/>
  <c r="FP24" i="22" s="1"/>
  <c r="FO10" i="22"/>
  <c r="FN10" i="22"/>
  <c r="FM41" i="22"/>
  <c r="FO9" i="22"/>
  <c r="FO23" i="22" s="1"/>
  <c r="FM39" i="22"/>
  <c r="FN39" i="22" s="1"/>
  <c r="FN6" i="22"/>
  <c r="FN9" i="22"/>
  <c r="FN7" i="22"/>
  <c r="FP7" i="22" s="1"/>
  <c r="FN21" i="22"/>
  <c r="FP21" i="22" s="1"/>
  <c r="FP26" i="22" s="1"/>
  <c r="AA18" i="1" s="1"/>
  <c r="FP17" i="22"/>
  <c r="FM2" i="22"/>
  <c r="FN14" i="22"/>
  <c r="FP14" i="22" s="1"/>
  <c r="FP15" i="22" s="1"/>
  <c r="FN22" i="22"/>
  <c r="FN8" i="22"/>
  <c r="FM40" i="22"/>
  <c r="CI34" i="22"/>
  <c r="CH34" i="22"/>
  <c r="EM41" i="22"/>
  <c r="EN14" i="22"/>
  <c r="EP14" i="22" s="1"/>
  <c r="EP15" i="22" s="1"/>
  <c r="EN23" i="22"/>
  <c r="EM39" i="22"/>
  <c r="EN39" i="22" s="1"/>
  <c r="EN24" i="22"/>
  <c r="EP24" i="22" s="1"/>
  <c r="EO10" i="22"/>
  <c r="EP17" i="22"/>
  <c r="EN10" i="22"/>
  <c r="EM40" i="22"/>
  <c r="EN21" i="22"/>
  <c r="EP21" i="22" s="1"/>
  <c r="EP26" i="22" s="1"/>
  <c r="AA16" i="1" s="1"/>
  <c r="EN19" i="22"/>
  <c r="EN6" i="22"/>
  <c r="EN9" i="22"/>
  <c r="EO9" i="22"/>
  <c r="EO23" i="22" s="1"/>
  <c r="EM28" i="22"/>
  <c r="EL34" i="22" s="1"/>
  <c r="EM38" i="22"/>
  <c r="EN38" i="22" s="1"/>
  <c r="EN7" i="22"/>
  <c r="EP7" i="22" s="1"/>
  <c r="EM2" i="22"/>
  <c r="EN8" i="22"/>
  <c r="EN22" i="22"/>
  <c r="EO8" i="22"/>
  <c r="EO6" i="22"/>
  <c r="IJ29" i="22"/>
  <c r="IE29" i="22"/>
  <c r="IF29" i="22" s="1"/>
  <c r="II29" i="22" s="1"/>
  <c r="IG29" i="22"/>
  <c r="IC30" i="22"/>
  <c r="IA31" i="22"/>
  <c r="IE47" i="22" s="1"/>
  <c r="IF47" i="22" s="1"/>
  <c r="GH15" i="22"/>
  <c r="GI15" i="22"/>
  <c r="GH27" i="22"/>
  <c r="GI27" i="22"/>
  <c r="GH26" i="22"/>
  <c r="GI26" i="22"/>
  <c r="GH36" i="22"/>
  <c r="GI36" i="22"/>
  <c r="GI24" i="22"/>
  <c r="GH24" i="22"/>
  <c r="GH30" i="22"/>
  <c r="GI30" i="22"/>
  <c r="II20" i="22"/>
  <c r="IH20" i="22"/>
  <c r="II21" i="22"/>
  <c r="IH21" i="22"/>
  <c r="GH32" i="22"/>
  <c r="GI32" i="22"/>
  <c r="GH31" i="22"/>
  <c r="GI31" i="22"/>
  <c r="GH13" i="22"/>
  <c r="GI13" i="22"/>
  <c r="GH14" i="22"/>
  <c r="GI14" i="22"/>
  <c r="GI18" i="22"/>
  <c r="GH18" i="22"/>
  <c r="GI29" i="22"/>
  <c r="GH29" i="22"/>
  <c r="GI23" i="22"/>
  <c r="GH23" i="22"/>
  <c r="GH25" i="22"/>
  <c r="GI25" i="22"/>
  <c r="IH18" i="22"/>
  <c r="II18" i="22"/>
  <c r="II26" i="22"/>
  <c r="IH26" i="22"/>
  <c r="IH14" i="22"/>
  <c r="II14" i="22"/>
  <c r="GH17" i="22"/>
  <c r="GI17" i="22"/>
  <c r="GI37" i="22"/>
  <c r="GH37" i="22"/>
  <c r="GH40" i="22"/>
  <c r="GI40" i="22"/>
  <c r="GI35" i="22"/>
  <c r="GH35" i="22"/>
  <c r="GI19" i="22"/>
  <c r="GH19" i="22"/>
  <c r="GI11" i="22"/>
  <c r="GH11" i="22"/>
  <c r="GI33" i="22"/>
  <c r="GH33" i="22"/>
  <c r="GH20" i="22"/>
  <c r="GI20" i="22"/>
  <c r="GI12" i="22"/>
  <c r="GH12" i="22"/>
  <c r="II15" i="22"/>
  <c r="IH15" i="22"/>
  <c r="GI39" i="22"/>
  <c r="GH39" i="22"/>
  <c r="GH38" i="22"/>
  <c r="GI38" i="22"/>
  <c r="GH16" i="22"/>
  <c r="GI16" i="22"/>
  <c r="IH27" i="22"/>
  <c r="II27" i="22"/>
  <c r="II16" i="22"/>
  <c r="IH16" i="22"/>
  <c r="IH23" i="22"/>
  <c r="II23" i="22"/>
  <c r="II13" i="22"/>
  <c r="IH13" i="22"/>
  <c r="IH17" i="22"/>
  <c r="II17" i="22"/>
  <c r="IH19" i="22"/>
  <c r="II19" i="22"/>
  <c r="HJ15" i="22"/>
  <c r="HE17" i="22"/>
  <c r="HF17" i="22" s="1"/>
  <c r="HJ20" i="22"/>
  <c r="HJ14" i="22"/>
  <c r="HE11" i="22"/>
  <c r="HF11" i="22" s="1"/>
  <c r="HG10" i="22"/>
  <c r="HD25" i="22"/>
  <c r="HD15" i="22"/>
  <c r="HJ13" i="22"/>
  <c r="HE25" i="22"/>
  <c r="HF25" i="22" s="1"/>
  <c r="HD16" i="22"/>
  <c r="HJ21" i="22"/>
  <c r="HD24" i="22"/>
  <c r="HD20" i="22"/>
  <c r="HJ17" i="22"/>
  <c r="HE20" i="22"/>
  <c r="HF20" i="22" s="1"/>
  <c r="HE12" i="22"/>
  <c r="HF12" i="22" s="1"/>
  <c r="HE14" i="22"/>
  <c r="HF14" i="22" s="1"/>
  <c r="HG12" i="22"/>
  <c r="HG19" i="22"/>
  <c r="HJ12" i="22"/>
  <c r="HJ9" i="22"/>
  <c r="HD18" i="22"/>
  <c r="HJ27" i="22"/>
  <c r="HD12" i="22"/>
  <c r="HE26" i="22"/>
  <c r="HF26" i="22" s="1"/>
  <c r="HD23" i="22"/>
  <c r="HG15" i="22"/>
  <c r="HG17" i="22"/>
  <c r="HD14" i="22"/>
  <c r="HE13" i="22"/>
  <c r="HF13" i="22" s="1"/>
  <c r="HD13" i="22"/>
  <c r="HE9" i="22"/>
  <c r="HF9" i="22" s="1"/>
  <c r="HE21" i="22"/>
  <c r="HF21" i="22" s="1"/>
  <c r="HE28" i="22"/>
  <c r="HF28" i="22" s="1"/>
  <c r="HE15" i="22"/>
  <c r="HF15" i="22" s="1"/>
  <c r="HD10" i="22"/>
  <c r="HD19" i="22"/>
  <c r="HJ11" i="22"/>
  <c r="HG27" i="22"/>
  <c r="HG22" i="22"/>
  <c r="HE27" i="22"/>
  <c r="HF27" i="22" s="1"/>
  <c r="HJ22" i="22"/>
  <c r="HE24" i="22"/>
  <c r="HF24" i="22" s="1"/>
  <c r="HE18" i="22"/>
  <c r="HF18" i="22" s="1"/>
  <c r="HG16" i="22"/>
  <c r="HD27" i="22"/>
  <c r="HD21" i="22"/>
  <c r="HD26" i="22"/>
  <c r="HG18" i="22"/>
  <c r="HJ16" i="22"/>
  <c r="HJ19" i="22"/>
  <c r="HJ24" i="22"/>
  <c r="HE22" i="22"/>
  <c r="HF22" i="22" s="1"/>
  <c r="HG23" i="22"/>
  <c r="HE19" i="22"/>
  <c r="HF19" i="22" s="1"/>
  <c r="HG11" i="22"/>
  <c r="HJ28" i="22"/>
  <c r="HG21" i="22"/>
  <c r="HG28" i="22"/>
  <c r="HD22" i="22"/>
  <c r="HD29" i="22"/>
  <c r="HE16" i="22"/>
  <c r="HF16" i="22" s="1"/>
  <c r="HD28" i="22"/>
  <c r="HG24" i="22"/>
  <c r="HG13" i="22"/>
  <c r="HD17" i="22"/>
  <c r="HJ18" i="22"/>
  <c r="HJ25" i="22"/>
  <c r="HE23" i="22"/>
  <c r="HF23" i="22" s="1"/>
  <c r="HG14" i="22"/>
  <c r="HJ26" i="22"/>
  <c r="HG26" i="22"/>
  <c r="HJ23" i="22"/>
  <c r="HG20" i="22"/>
  <c r="HG25" i="22"/>
  <c r="GH22" i="22"/>
  <c r="GI22" i="22"/>
  <c r="GI28" i="22"/>
  <c r="GH28" i="22"/>
  <c r="GI34" i="22"/>
  <c r="GH34" i="22"/>
  <c r="GI21" i="22"/>
  <c r="GH21" i="22"/>
  <c r="II24" i="22"/>
  <c r="IH24" i="22"/>
  <c r="II28" i="22"/>
  <c r="IH28" i="22"/>
  <c r="IH12" i="22"/>
  <c r="II12" i="22"/>
  <c r="II22" i="22"/>
  <c r="IH22" i="22"/>
  <c r="II25" i="22"/>
  <c r="IH25" i="22"/>
  <c r="AG4" i="22" l="1"/>
  <c r="AE5" i="22"/>
  <c r="AF5" i="22" s="1"/>
  <c r="AG6" i="22"/>
  <c r="AJ4" i="22"/>
  <c r="AE7" i="22"/>
  <c r="AF7" i="22" s="1"/>
  <c r="AI7" i="22" s="1"/>
  <c r="AG5" i="22"/>
  <c r="AG7" i="22"/>
  <c r="AD6" i="22"/>
  <c r="AJ5" i="22"/>
  <c r="AJ6" i="22"/>
  <c r="AD4" i="22"/>
  <c r="AD7" i="22"/>
  <c r="AD5" i="22"/>
  <c r="AI6" i="22"/>
  <c r="AH6" i="22"/>
  <c r="AH7" i="22" s="1"/>
  <c r="HJ29" i="22"/>
  <c r="FP10" i="22"/>
  <c r="HE29" i="22"/>
  <c r="HF29" i="22" s="1"/>
  <c r="FP6" i="22"/>
  <c r="FP11" i="22" s="1"/>
  <c r="AI22" i="22"/>
  <c r="AH22" i="22"/>
  <c r="AI29" i="22"/>
  <c r="AH29" i="22"/>
  <c r="AI20" i="22"/>
  <c r="AH20" i="22"/>
  <c r="AH18" i="22"/>
  <c r="AI18" i="22"/>
  <c r="AI24" i="22"/>
  <c r="AH24" i="22"/>
  <c r="AI28" i="22"/>
  <c r="AH28" i="22"/>
  <c r="AH25" i="22"/>
  <c r="AI25" i="22"/>
  <c r="AI19" i="22"/>
  <c r="AH19" i="22"/>
  <c r="AI26" i="22"/>
  <c r="AH26" i="22"/>
  <c r="AI27" i="22"/>
  <c r="AH27" i="22"/>
  <c r="AH23" i="22"/>
  <c r="AI23" i="22"/>
  <c r="AD8" i="22"/>
  <c r="AE13" i="22"/>
  <c r="AF13" i="22" s="1"/>
  <c r="AD9" i="22"/>
  <c r="AD11" i="22"/>
  <c r="AD12" i="22"/>
  <c r="AG14" i="22"/>
  <c r="AD10" i="22"/>
  <c r="AD14" i="22"/>
  <c r="AE10" i="22"/>
  <c r="AF10" i="22" s="1"/>
  <c r="AE8" i="22"/>
  <c r="AF8" i="22" s="1"/>
  <c r="AJ9" i="22"/>
  <c r="AE11" i="22"/>
  <c r="AF11" i="22" s="1"/>
  <c r="AE9" i="22"/>
  <c r="AF9" i="22" s="1"/>
  <c r="AE12" i="22"/>
  <c r="AF12" i="22" s="1"/>
  <c r="AJ8" i="22"/>
  <c r="AH17" i="22"/>
  <c r="AI17" i="22"/>
  <c r="AI21" i="22"/>
  <c r="AH21" i="22"/>
  <c r="AI16" i="22"/>
  <c r="AH16" i="22"/>
  <c r="AH14" i="22"/>
  <c r="AI14" i="22"/>
  <c r="AI15" i="22"/>
  <c r="AH15" i="22"/>
  <c r="FO34" i="22"/>
  <c r="FM34" i="22"/>
  <c r="EM34" i="22"/>
  <c r="EO34" i="22"/>
  <c r="N159" i="22"/>
  <c r="O159" i="22" s="1"/>
  <c r="M39" i="22"/>
  <c r="M93" i="22"/>
  <c r="N190" i="22"/>
  <c r="O190" i="22" s="1"/>
  <c r="S96" i="22"/>
  <c r="S120" i="22"/>
  <c r="S23" i="22"/>
  <c r="P164" i="22"/>
  <c r="M187" i="22"/>
  <c r="S28" i="22"/>
  <c r="M86" i="22"/>
  <c r="S189" i="22"/>
  <c r="M105" i="22"/>
  <c r="M51" i="22"/>
  <c r="M88" i="22"/>
  <c r="N110" i="22"/>
  <c r="O110" i="22" s="1"/>
  <c r="Q110" i="22" s="1"/>
  <c r="M113" i="22"/>
  <c r="P139" i="22"/>
  <c r="N76" i="22"/>
  <c r="O76" i="22" s="1"/>
  <c r="Q76" i="22" s="1"/>
  <c r="M116" i="22"/>
  <c r="P137" i="22"/>
  <c r="P125" i="22"/>
  <c r="N36" i="22"/>
  <c r="O36" i="22" s="1"/>
  <c r="R36" i="22" s="1"/>
  <c r="S49" i="22"/>
  <c r="N196" i="22"/>
  <c r="O196" i="22" s="1"/>
  <c r="P34" i="22"/>
  <c r="N178" i="22"/>
  <c r="O178" i="22" s="1"/>
  <c r="Q178" i="22" s="1"/>
  <c r="N157" i="22"/>
  <c r="O157" i="22" s="1"/>
  <c r="S130" i="22"/>
  <c r="M44" i="22"/>
  <c r="S169" i="22"/>
  <c r="M194" i="22"/>
  <c r="S127" i="22"/>
  <c r="P100" i="22"/>
  <c r="P130" i="22"/>
  <c r="N112" i="22"/>
  <c r="O112" i="22" s="1"/>
  <c r="S25" i="22"/>
  <c r="S98" i="22"/>
  <c r="S44" i="22"/>
  <c r="S173" i="22"/>
  <c r="P101" i="22"/>
  <c r="P186" i="22"/>
  <c r="P89" i="22"/>
  <c r="P37" i="22"/>
  <c r="S26" i="22"/>
  <c r="M42" i="22"/>
  <c r="M157" i="22"/>
  <c r="N122" i="22"/>
  <c r="O122" i="22" s="1"/>
  <c r="Q122" i="22" s="1"/>
  <c r="N156" i="22"/>
  <c r="O156" i="22" s="1"/>
  <c r="N34" i="22"/>
  <c r="O34" i="22" s="1"/>
  <c r="R34" i="22" s="1"/>
  <c r="P187" i="22"/>
  <c r="N27" i="22"/>
  <c r="O27" i="22" s="1"/>
  <c r="N184" i="22"/>
  <c r="O184" i="22" s="1"/>
  <c r="R184" i="22" s="1"/>
  <c r="S57" i="22"/>
  <c r="P161" i="22"/>
  <c r="N73" i="22"/>
  <c r="O73" i="22" s="1"/>
  <c r="Q73" i="22" s="1"/>
  <c r="P143" i="22"/>
  <c r="P111" i="22"/>
  <c r="N111" i="22"/>
  <c r="O111" i="22" s="1"/>
  <c r="Q111" i="22" s="1"/>
  <c r="S71" i="22"/>
  <c r="P117" i="22"/>
  <c r="M80" i="22"/>
  <c r="M162" i="22"/>
  <c r="P56" i="22"/>
  <c r="S141" i="22"/>
  <c r="N115" i="22"/>
  <c r="O115" i="22" s="1"/>
  <c r="R115" i="22" s="1"/>
  <c r="IH29" i="22"/>
  <c r="EP6" i="22"/>
  <c r="EP11" i="22" s="1"/>
  <c r="FP23" i="22"/>
  <c r="N121" i="22"/>
  <c r="O121" i="22" s="1"/>
  <c r="P69" i="22"/>
  <c r="M95" i="22"/>
  <c r="P49" i="22"/>
  <c r="P185" i="22"/>
  <c r="S170" i="22"/>
  <c r="M198" i="22"/>
  <c r="P64" i="22"/>
  <c r="P142" i="22"/>
  <c r="N92" i="22"/>
  <c r="O92" i="22" s="1"/>
  <c r="Q92" i="22" s="1"/>
  <c r="P109" i="22"/>
  <c r="M104" i="22"/>
  <c r="S42" i="22"/>
  <c r="S135" i="22"/>
  <c r="M140" i="22"/>
  <c r="S62" i="22"/>
  <c r="M59" i="22"/>
  <c r="M126" i="22"/>
  <c r="N55" i="22"/>
  <c r="O55" i="22" s="1"/>
  <c r="Q55" i="22" s="1"/>
  <c r="M164" i="22"/>
  <c r="S51" i="22"/>
  <c r="S131" i="22"/>
  <c r="N137" i="22"/>
  <c r="O137" i="22" s="1"/>
  <c r="Q137" i="22" s="1"/>
  <c r="N31" i="22"/>
  <c r="O31" i="22" s="1"/>
  <c r="R31" i="22" s="1"/>
  <c r="S86" i="22"/>
  <c r="P171" i="22"/>
  <c r="M56" i="22"/>
  <c r="N163" i="22"/>
  <c r="O163" i="22" s="1"/>
  <c r="Q163" i="22" s="1"/>
  <c r="S198" i="22"/>
  <c r="P107" i="22"/>
  <c r="P106" i="22"/>
  <c r="S53" i="22"/>
  <c r="P99" i="22"/>
  <c r="N91" i="22"/>
  <c r="O91" i="22" s="1"/>
  <c r="R91" i="22" s="1"/>
  <c r="P105" i="22"/>
  <c r="P135" i="22"/>
  <c r="M191" i="22"/>
  <c r="P87" i="22"/>
  <c r="S147" i="22"/>
  <c r="N43" i="22"/>
  <c r="O43" i="22" s="1"/>
  <c r="R43" i="22" s="1"/>
  <c r="S107" i="22"/>
  <c r="N117" i="22"/>
  <c r="O117" i="22" s="1"/>
  <c r="R117" i="22" s="1"/>
  <c r="P77" i="22"/>
  <c r="S58" i="22"/>
  <c r="N54" i="22"/>
  <c r="O54" i="22" s="1"/>
  <c r="R54" i="22" s="1"/>
  <c r="N135" i="22"/>
  <c r="O135" i="22" s="1"/>
  <c r="Q135" i="22" s="1"/>
  <c r="N199" i="22"/>
  <c r="O199" i="22" s="1"/>
  <c r="R199" i="22" s="1"/>
  <c r="S117" i="22"/>
  <c r="N193" i="22"/>
  <c r="O193" i="22" s="1"/>
  <c r="S105" i="22"/>
  <c r="M177" i="22"/>
  <c r="N50" i="22"/>
  <c r="O50" i="22" s="1"/>
  <c r="Q50" i="22" s="1"/>
  <c r="M182" i="22"/>
  <c r="N45" i="22"/>
  <c r="O45" i="22" s="1"/>
  <c r="Q45" i="22" s="1"/>
  <c r="S165" i="22"/>
  <c r="P120" i="22"/>
  <c r="P33" i="22"/>
  <c r="P124" i="22"/>
  <c r="S136" i="22"/>
  <c r="M89" i="22"/>
  <c r="P150" i="22"/>
  <c r="N101" i="22"/>
  <c r="O101" i="22" s="1"/>
  <c r="Q101" i="22" s="1"/>
  <c r="P189" i="22"/>
  <c r="S156" i="22"/>
  <c r="N155" i="22"/>
  <c r="O155" i="22" s="1"/>
  <c r="P80" i="22"/>
  <c r="P195" i="22"/>
  <c r="S132" i="22"/>
  <c r="P118" i="22"/>
  <c r="M170" i="22"/>
  <c r="N139" i="22"/>
  <c r="O139" i="22" s="1"/>
  <c r="R139" i="22" s="1"/>
  <c r="M174" i="22"/>
  <c r="S31" i="22"/>
  <c r="M85" i="22"/>
  <c r="M31" i="22"/>
  <c r="S154" i="22"/>
  <c r="P73" i="22"/>
  <c r="P26" i="22"/>
  <c r="S148" i="22"/>
  <c r="M60" i="22"/>
  <c r="P22" i="22"/>
  <c r="S114" i="22"/>
  <c r="S187" i="22"/>
  <c r="M180" i="22"/>
  <c r="N94" i="22"/>
  <c r="O94" i="22" s="1"/>
  <c r="R94" i="22" s="1"/>
  <c r="P121" i="22"/>
  <c r="N87" i="22"/>
  <c r="O87" i="22" s="1"/>
  <c r="Q87" i="22" s="1"/>
  <c r="S91" i="22"/>
  <c r="N107" i="22"/>
  <c r="O107" i="22" s="1"/>
  <c r="P192" i="22"/>
  <c r="M142" i="22"/>
  <c r="P66" i="22"/>
  <c r="P145" i="22"/>
  <c r="M196" i="22"/>
  <c r="P119" i="22"/>
  <c r="S110" i="22"/>
  <c r="P158" i="22"/>
  <c r="P167" i="22"/>
  <c r="M179" i="22"/>
  <c r="N164" i="22"/>
  <c r="O164" i="22" s="1"/>
  <c r="R164" i="22" s="1"/>
  <c r="S103" i="22"/>
  <c r="N97" i="22"/>
  <c r="O97" i="22" s="1"/>
  <c r="Q97" i="22" s="1"/>
  <c r="S19" i="22"/>
  <c r="S191" i="22"/>
  <c r="S32" i="22"/>
  <c r="P194" i="22"/>
  <c r="N146" i="22"/>
  <c r="O146" i="22" s="1"/>
  <c r="Q146" i="22" s="1"/>
  <c r="N151" i="22"/>
  <c r="O151" i="22" s="1"/>
  <c r="R151" i="22" s="1"/>
  <c r="M139" i="22"/>
  <c r="P169" i="22"/>
  <c r="S22" i="22"/>
  <c r="P122" i="22"/>
  <c r="M52" i="22"/>
  <c r="S155" i="22"/>
  <c r="M169" i="22"/>
  <c r="P154" i="22"/>
  <c r="N124" i="22"/>
  <c r="O124" i="22" s="1"/>
  <c r="Q124" i="22" s="1"/>
  <c r="N189" i="22"/>
  <c r="O189" i="22" s="1"/>
  <c r="R189" i="22" s="1"/>
  <c r="S18" i="22"/>
  <c r="M146" i="22"/>
  <c r="P19" i="22"/>
  <c r="M127" i="22"/>
  <c r="N75" i="22"/>
  <c r="O75" i="22" s="1"/>
  <c r="R75" i="22" s="1"/>
  <c r="M172" i="22"/>
  <c r="M138" i="22"/>
  <c r="N62" i="22"/>
  <c r="O62" i="22" s="1"/>
  <c r="R62" i="22" s="1"/>
  <c r="S201" i="22"/>
  <c r="S80" i="22"/>
  <c r="S196" i="22"/>
  <c r="S33" i="22"/>
  <c r="M37" i="22"/>
  <c r="M183" i="22"/>
  <c r="P76" i="22"/>
  <c r="S197" i="22"/>
  <c r="S27" i="22"/>
  <c r="N19" i="22"/>
  <c r="O19" i="22" s="1"/>
  <c r="R19" i="22" s="1"/>
  <c r="S166" i="22"/>
  <c r="N44" i="22"/>
  <c r="O44" i="22" s="1"/>
  <c r="R44" i="22" s="1"/>
  <c r="N39" i="22"/>
  <c r="O39" i="22" s="1"/>
  <c r="Q39" i="22" s="1"/>
  <c r="N96" i="22"/>
  <c r="O96" i="22" s="1"/>
  <c r="R96" i="22" s="1"/>
  <c r="S178" i="22"/>
  <c r="M54" i="22"/>
  <c r="M46" i="22"/>
  <c r="N56" i="22"/>
  <c r="O56" i="22" s="1"/>
  <c r="Q56" i="22" s="1"/>
  <c r="N51" i="22"/>
  <c r="O51" i="22" s="1"/>
  <c r="P104" i="22"/>
  <c r="M181" i="22"/>
  <c r="M121" i="22"/>
  <c r="S60" i="22"/>
  <c r="S112" i="22"/>
  <c r="M100" i="22"/>
  <c r="N165" i="22"/>
  <c r="O165" i="22" s="1"/>
  <c r="R165" i="22" s="1"/>
  <c r="M73" i="22"/>
  <c r="S157" i="22"/>
  <c r="N22" i="22"/>
  <c r="O22" i="22" s="1"/>
  <c r="Q22" i="22" s="1"/>
  <c r="P149" i="22"/>
  <c r="S17" i="22"/>
  <c r="N143" i="22"/>
  <c r="O143" i="22" s="1"/>
  <c r="Q143" i="22" s="1"/>
  <c r="N167" i="22"/>
  <c r="O167" i="22" s="1"/>
  <c r="R167" i="22" s="1"/>
  <c r="N171" i="22"/>
  <c r="O171" i="22" s="1"/>
  <c r="R171" i="22" s="1"/>
  <c r="P165" i="22"/>
  <c r="M156" i="22"/>
  <c r="M67" i="22"/>
  <c r="M185" i="22"/>
  <c r="N104" i="22"/>
  <c r="O104" i="22" s="1"/>
  <c r="Q104" i="22" s="1"/>
  <c r="N23" i="22"/>
  <c r="O23" i="22" s="1"/>
  <c r="Q23" i="22" s="1"/>
  <c r="S73" i="22"/>
  <c r="N130" i="22"/>
  <c r="O130" i="22" s="1"/>
  <c r="R130" i="22" s="1"/>
  <c r="N77" i="22"/>
  <c r="O77" i="22" s="1"/>
  <c r="P70" i="22"/>
  <c r="N84" i="22"/>
  <c r="O84" i="22" s="1"/>
  <c r="R84" i="22" s="1"/>
  <c r="P157" i="22"/>
  <c r="N132" i="22"/>
  <c r="O132" i="22" s="1"/>
  <c r="Q132" i="22" s="1"/>
  <c r="N158" i="22"/>
  <c r="O158" i="22" s="1"/>
  <c r="Q158" i="22" s="1"/>
  <c r="S61" i="22"/>
  <c r="P79" i="22"/>
  <c r="N149" i="22"/>
  <c r="O149" i="22" s="1"/>
  <c r="P24" i="22"/>
  <c r="N173" i="22"/>
  <c r="O173" i="22" s="1"/>
  <c r="Q173" i="22" s="1"/>
  <c r="M132" i="22"/>
  <c r="N144" i="22"/>
  <c r="O144" i="22" s="1"/>
  <c r="Q144" i="22" s="1"/>
  <c r="P42" i="22"/>
  <c r="M163" i="22"/>
  <c r="N131" i="22"/>
  <c r="O131" i="22" s="1"/>
  <c r="Q131" i="22" s="1"/>
  <c r="S30" i="22"/>
  <c r="N166" i="22"/>
  <c r="O166" i="22" s="1"/>
  <c r="Q166" i="22" s="1"/>
  <c r="N186" i="22"/>
  <c r="O186" i="22" s="1"/>
  <c r="Q186" i="22" s="1"/>
  <c r="P201" i="22"/>
  <c r="S129" i="22"/>
  <c r="P72" i="22"/>
  <c r="N201" i="22"/>
  <c r="O201" i="22" s="1"/>
  <c r="R201" i="22" s="1"/>
  <c r="N28" i="22"/>
  <c r="O28" i="22" s="1"/>
  <c r="Q28" i="22" s="1"/>
  <c r="N48" i="22"/>
  <c r="O48" i="22" s="1"/>
  <c r="M175" i="22"/>
  <c r="N86" i="22"/>
  <c r="O86" i="22" s="1"/>
  <c r="R86" i="22" s="1"/>
  <c r="M189" i="22"/>
  <c r="N72" i="22"/>
  <c r="O72" i="22" s="1"/>
  <c r="Q72" i="22" s="1"/>
  <c r="N24" i="22"/>
  <c r="O24" i="22" s="1"/>
  <c r="Q24" i="22" s="1"/>
  <c r="M35" i="22"/>
  <c r="N53" i="22"/>
  <c r="O53" i="22" s="1"/>
  <c r="Q53" i="22" s="1"/>
  <c r="M25" i="22"/>
  <c r="P78" i="22"/>
  <c r="N29" i="22"/>
  <c r="O29" i="22" s="1"/>
  <c r="R29" i="22" s="1"/>
  <c r="M135" i="22"/>
  <c r="P45" i="22"/>
  <c r="M74" i="22"/>
  <c r="N185" i="22"/>
  <c r="O185" i="22" s="1"/>
  <c r="Q185" i="22" s="1"/>
  <c r="S43" i="22"/>
  <c r="N103" i="22"/>
  <c r="O103" i="22" s="1"/>
  <c r="M102" i="22"/>
  <c r="M193" i="22"/>
  <c r="N99" i="22"/>
  <c r="O99" i="22" s="1"/>
  <c r="Q99" i="22" s="1"/>
  <c r="P132" i="22"/>
  <c r="P115" i="22"/>
  <c r="S116" i="22"/>
  <c r="P188" i="22"/>
  <c r="P112" i="22"/>
  <c r="M69" i="22"/>
  <c r="N93" i="22"/>
  <c r="O93" i="22" s="1"/>
  <c r="R93" i="22" s="1"/>
  <c r="M125" i="22"/>
  <c r="M103" i="22"/>
  <c r="M76" i="22"/>
  <c r="N26" i="22"/>
  <c r="O26" i="22" s="1"/>
  <c r="R26" i="22" s="1"/>
  <c r="S167" i="22"/>
  <c r="M33" i="22"/>
  <c r="N145" i="22"/>
  <c r="O145" i="22" s="1"/>
  <c r="Q145" i="22" s="1"/>
  <c r="M91" i="22"/>
  <c r="M186" i="22"/>
  <c r="S59" i="22"/>
  <c r="N81" i="22"/>
  <c r="O81" i="22" s="1"/>
  <c r="R81" i="22" s="1"/>
  <c r="P180" i="22"/>
  <c r="P176" i="22"/>
  <c r="P86" i="22"/>
  <c r="P98" i="22"/>
  <c r="N78" i="22"/>
  <c r="O78" i="22" s="1"/>
  <c r="Q78" i="22" s="1"/>
  <c r="N116" i="22"/>
  <c r="O116" i="22" s="1"/>
  <c r="R116" i="22" s="1"/>
  <c r="P58" i="22"/>
  <c r="S95" i="22"/>
  <c r="P81" i="22"/>
  <c r="N161" i="22"/>
  <c r="O161" i="22" s="1"/>
  <c r="Q161" i="22" s="1"/>
  <c r="M160" i="22"/>
  <c r="S121" i="22"/>
  <c r="P183" i="22"/>
  <c r="M58" i="22"/>
  <c r="N80" i="22"/>
  <c r="O80" i="22" s="1"/>
  <c r="Q80" i="22" s="1"/>
  <c r="P193" i="22"/>
  <c r="P67" i="22"/>
  <c r="S190" i="22"/>
  <c r="N181" i="22"/>
  <c r="O181" i="22" s="1"/>
  <c r="N176" i="22"/>
  <c r="O176" i="22" s="1"/>
  <c r="Q176" i="22" s="1"/>
  <c r="M168" i="22"/>
  <c r="S123" i="22"/>
  <c r="N198" i="22"/>
  <c r="O198" i="22" s="1"/>
  <c r="R198" i="22" s="1"/>
  <c r="N160" i="22"/>
  <c r="O160" i="22" s="1"/>
  <c r="R160" i="22" s="1"/>
  <c r="N150" i="22"/>
  <c r="O150" i="22" s="1"/>
  <c r="R150" i="22" s="1"/>
  <c r="S168" i="22"/>
  <c r="N168" i="22"/>
  <c r="O168" i="22" s="1"/>
  <c r="R168" i="22" s="1"/>
  <c r="P156" i="22"/>
  <c r="M22" i="22"/>
  <c r="S89" i="22"/>
  <c r="M20" i="22"/>
  <c r="M63" i="22"/>
  <c r="S174" i="22"/>
  <c r="S143" i="22"/>
  <c r="M190" i="22"/>
  <c r="P163" i="22"/>
  <c r="P126" i="22"/>
  <c r="M178" i="22"/>
  <c r="S122" i="22"/>
  <c r="M115" i="22"/>
  <c r="P170" i="22"/>
  <c r="M79" i="22"/>
  <c r="N106" i="22"/>
  <c r="O106" i="22" s="1"/>
  <c r="S146" i="22"/>
  <c r="P51" i="22"/>
  <c r="N147" i="22"/>
  <c r="O147" i="22" s="1"/>
  <c r="R147" i="22" s="1"/>
  <c r="P44" i="22"/>
  <c r="M84" i="22"/>
  <c r="S115" i="22"/>
  <c r="M21" i="22"/>
  <c r="N108" i="22"/>
  <c r="O108" i="22" s="1"/>
  <c r="S134" i="22"/>
  <c r="M159" i="22"/>
  <c r="P182" i="22"/>
  <c r="M111" i="22"/>
  <c r="M57" i="22"/>
  <c r="P174" i="22"/>
  <c r="M77" i="22"/>
  <c r="S109" i="22"/>
  <c r="S70" i="22"/>
  <c r="S199" i="22"/>
  <c r="S171" i="22"/>
  <c r="P134" i="22"/>
  <c r="P103" i="22"/>
  <c r="P92" i="22"/>
  <c r="M153" i="22"/>
  <c r="S74" i="22"/>
  <c r="N40" i="22"/>
  <c r="O40" i="22" s="1"/>
  <c r="R40" i="22" s="1"/>
  <c r="S45" i="22"/>
  <c r="M26" i="22"/>
  <c r="M38" i="22"/>
  <c r="N30" i="22"/>
  <c r="O30" i="22" s="1"/>
  <c r="R30" i="22" s="1"/>
  <c r="S164" i="22"/>
  <c r="P129" i="22"/>
  <c r="N182" i="22"/>
  <c r="O182" i="22" s="1"/>
  <c r="R182" i="22" s="1"/>
  <c r="P83" i="22"/>
  <c r="N142" i="22"/>
  <c r="O142" i="22" s="1"/>
  <c r="Q142" i="22" s="1"/>
  <c r="P21" i="22"/>
  <c r="S88" i="22"/>
  <c r="N194" i="22"/>
  <c r="O194" i="22" s="1"/>
  <c r="Q194" i="22" s="1"/>
  <c r="S29" i="22"/>
  <c r="N32" i="22"/>
  <c r="O32" i="22" s="1"/>
  <c r="Q32" i="22" s="1"/>
  <c r="N49" i="22"/>
  <c r="O49" i="22" s="1"/>
  <c r="R49" i="22" s="1"/>
  <c r="S104" i="22"/>
  <c r="N195" i="22"/>
  <c r="O195" i="22" s="1"/>
  <c r="Q195" i="22" s="1"/>
  <c r="N125" i="22"/>
  <c r="O125" i="22" s="1"/>
  <c r="R125" i="22" s="1"/>
  <c r="M81" i="22"/>
  <c r="P85" i="22"/>
  <c r="P50" i="22"/>
  <c r="P61" i="22"/>
  <c r="M72" i="22"/>
  <c r="S47" i="22"/>
  <c r="M92" i="22"/>
  <c r="S150" i="22"/>
  <c r="P197" i="22"/>
  <c r="M128" i="22"/>
  <c r="M165" i="22"/>
  <c r="P162" i="22"/>
  <c r="M97" i="22"/>
  <c r="M70" i="22"/>
  <c r="N83" i="22"/>
  <c r="O83" i="22" s="1"/>
  <c r="Q83" i="22" s="1"/>
  <c r="N68" i="22"/>
  <c r="O68" i="22" s="1"/>
  <c r="Q68" i="22" s="1"/>
  <c r="S124" i="22"/>
  <c r="S193" i="22"/>
  <c r="M200" i="22"/>
  <c r="M66" i="22"/>
  <c r="P28" i="22"/>
  <c r="S152" i="22"/>
  <c r="N141" i="22"/>
  <c r="O141" i="22" s="1"/>
  <c r="Q141" i="22" s="1"/>
  <c r="S92" i="22"/>
  <c r="P102" i="22"/>
  <c r="N47" i="22"/>
  <c r="O47" i="22" s="1"/>
  <c r="Q47" i="22" s="1"/>
  <c r="S82" i="22"/>
  <c r="P133" i="22"/>
  <c r="S90" i="22"/>
  <c r="S159" i="22"/>
  <c r="S142" i="22"/>
  <c r="S176" i="22"/>
  <c r="P153" i="22"/>
  <c r="M29" i="22"/>
  <c r="P168" i="22"/>
  <c r="P173" i="22"/>
  <c r="P116" i="22"/>
  <c r="N70" i="22"/>
  <c r="O70" i="22" s="1"/>
  <c r="Q70" i="22" s="1"/>
  <c r="N118" i="22"/>
  <c r="O118" i="22" s="1"/>
  <c r="Q118" i="22" s="1"/>
  <c r="N41" i="22"/>
  <c r="O41" i="22" s="1"/>
  <c r="R41" i="22" s="1"/>
  <c r="P18" i="22"/>
  <c r="M176" i="22"/>
  <c r="S41" i="22"/>
  <c r="M154" i="22"/>
  <c r="S63" i="22"/>
  <c r="P68" i="22"/>
  <c r="P75" i="22"/>
  <c r="S97" i="22"/>
  <c r="S78" i="22"/>
  <c r="P47" i="22"/>
  <c r="N90" i="22"/>
  <c r="O90" i="22" s="1"/>
  <c r="Q90" i="22" s="1"/>
  <c r="N154" i="22"/>
  <c r="O154" i="22" s="1"/>
  <c r="Q154" i="22" s="1"/>
  <c r="S24" i="22"/>
  <c r="P184" i="22"/>
  <c r="M123" i="22"/>
  <c r="M34" i="22"/>
  <c r="S185" i="22"/>
  <c r="P94" i="22"/>
  <c r="M137" i="22"/>
  <c r="M124" i="22"/>
  <c r="S79" i="22"/>
  <c r="N63" i="22"/>
  <c r="O63" i="22" s="1"/>
  <c r="R63" i="22" s="1"/>
  <c r="P48" i="22"/>
  <c r="N25" i="22"/>
  <c r="O25" i="22" s="1"/>
  <c r="Q25" i="22" s="1"/>
  <c r="M87" i="22"/>
  <c r="M147" i="22"/>
  <c r="N114" i="22"/>
  <c r="O114" i="22" s="1"/>
  <c r="R114" i="22" s="1"/>
  <c r="S84" i="22"/>
  <c r="M61" i="22"/>
  <c r="M43" i="22"/>
  <c r="N120" i="22"/>
  <c r="O120" i="22" s="1"/>
  <c r="R120" i="22" s="1"/>
  <c r="N67" i="22"/>
  <c r="O67" i="22" s="1"/>
  <c r="Q67" i="22" s="1"/>
  <c r="S140" i="22"/>
  <c r="S138" i="22"/>
  <c r="P41" i="22"/>
  <c r="P123" i="22"/>
  <c r="N191" i="22"/>
  <c r="O191" i="22" s="1"/>
  <c r="Q191" i="22" s="1"/>
  <c r="S93" i="22"/>
  <c r="N21" i="22"/>
  <c r="O21" i="22" s="1"/>
  <c r="R21" i="22" s="1"/>
  <c r="P23" i="22"/>
  <c r="N20" i="22"/>
  <c r="O20" i="22" s="1"/>
  <c r="R20" i="22" s="1"/>
  <c r="M145" i="22"/>
  <c r="N169" i="22"/>
  <c r="O169" i="22" s="1"/>
  <c r="R169" i="22" s="1"/>
  <c r="S46" i="22"/>
  <c r="M143" i="22"/>
  <c r="S161" i="22"/>
  <c r="N69" i="22"/>
  <c r="O69" i="22" s="1"/>
  <c r="Q69" i="22" s="1"/>
  <c r="P114" i="22"/>
  <c r="P152" i="22"/>
  <c r="N188" i="22"/>
  <c r="O188" i="22" s="1"/>
  <c r="Q188" i="22" s="1"/>
  <c r="S153" i="22"/>
  <c r="N52" i="22"/>
  <c r="O52" i="22" s="1"/>
  <c r="Q52" i="22" s="1"/>
  <c r="M94" i="22"/>
  <c r="N102" i="22"/>
  <c r="O102" i="22" s="1"/>
  <c r="R102" i="22" s="1"/>
  <c r="M155" i="22"/>
  <c r="S55" i="22"/>
  <c r="P95" i="22"/>
  <c r="P144" i="22"/>
  <c r="P136" i="22"/>
  <c r="S72" i="22"/>
  <c r="M184" i="22"/>
  <c r="P74" i="22"/>
  <c r="P35" i="22"/>
  <c r="P82" i="22"/>
  <c r="N65" i="22"/>
  <c r="O65" i="22" s="1"/>
  <c r="R65" i="22" s="1"/>
  <c r="S194" i="22"/>
  <c r="S188" i="22"/>
  <c r="S179" i="22"/>
  <c r="N192" i="22"/>
  <c r="O192" i="22" s="1"/>
  <c r="R192" i="22" s="1"/>
  <c r="S76" i="22"/>
  <c r="P175" i="22"/>
  <c r="M101" i="22"/>
  <c r="N140" i="22"/>
  <c r="O140" i="22" s="1"/>
  <c r="Q140" i="22" s="1"/>
  <c r="N148" i="22"/>
  <c r="O148" i="22" s="1"/>
  <c r="Q148" i="22" s="1"/>
  <c r="S163" i="22"/>
  <c r="P20" i="22"/>
  <c r="N89" i="22"/>
  <c r="O89" i="22" s="1"/>
  <c r="Q89" i="22" s="1"/>
  <c r="M118" i="22"/>
  <c r="M130" i="22"/>
  <c r="S192" i="22"/>
  <c r="P46" i="22"/>
  <c r="P177" i="22"/>
  <c r="N18" i="22"/>
  <c r="O18" i="22" s="1"/>
  <c r="R18" i="22" s="1"/>
  <c r="S151" i="22"/>
  <c r="M173" i="22"/>
  <c r="M150" i="22"/>
  <c r="M83" i="22"/>
  <c r="N177" i="22"/>
  <c r="O177" i="22" s="1"/>
  <c r="Q177" i="22" s="1"/>
  <c r="N88" i="22"/>
  <c r="O88" i="22" s="1"/>
  <c r="R88" i="22" s="1"/>
  <c r="S195" i="22"/>
  <c r="S139" i="22"/>
  <c r="M149" i="22"/>
  <c r="M129" i="22"/>
  <c r="N162" i="22"/>
  <c r="O162" i="22" s="1"/>
  <c r="Q162" i="22" s="1"/>
  <c r="M49" i="22"/>
  <c r="M78" i="22"/>
  <c r="S21" i="22"/>
  <c r="M188" i="22"/>
  <c r="P179" i="22"/>
  <c r="N109" i="22"/>
  <c r="O109" i="22" s="1"/>
  <c r="Q109" i="22" s="1"/>
  <c r="P52" i="22"/>
  <c r="P36" i="22"/>
  <c r="M71" i="22"/>
  <c r="S125" i="22"/>
  <c r="S111" i="22"/>
  <c r="P159" i="22"/>
  <c r="S75" i="22"/>
  <c r="N197" i="22"/>
  <c r="O197" i="22" s="1"/>
  <c r="R197" i="22" s="1"/>
  <c r="N60" i="22"/>
  <c r="O60" i="22" s="1"/>
  <c r="R60" i="22" s="1"/>
  <c r="P17" i="22"/>
  <c r="M171" i="22"/>
  <c r="M107" i="22"/>
  <c r="P91" i="22"/>
  <c r="P55" i="22"/>
  <c r="M109" i="22"/>
  <c r="N64" i="22"/>
  <c r="O64" i="22" s="1"/>
  <c r="R64" i="22" s="1"/>
  <c r="N37" i="22"/>
  <c r="O37" i="22" s="1"/>
  <c r="Q37" i="22" s="1"/>
  <c r="P71" i="22"/>
  <c r="P155" i="22"/>
  <c r="P96" i="22"/>
  <c r="N33" i="22"/>
  <c r="O33" i="22" s="1"/>
  <c r="Q33" i="22" s="1"/>
  <c r="S50" i="22"/>
  <c r="M133" i="22"/>
  <c r="N74" i="22"/>
  <c r="O74" i="22" s="1"/>
  <c r="R74" i="22" s="1"/>
  <c r="N183" i="22"/>
  <c r="O183" i="22" s="1"/>
  <c r="R183" i="22" s="1"/>
  <c r="N57" i="22"/>
  <c r="O57" i="22" s="1"/>
  <c r="R57" i="22" s="1"/>
  <c r="M82" i="22"/>
  <c r="M134" i="22"/>
  <c r="M161" i="22"/>
  <c r="P59" i="22"/>
  <c r="M114" i="22"/>
  <c r="M40" i="22"/>
  <c r="S39" i="22"/>
  <c r="N127" i="22"/>
  <c r="O127" i="22" s="1"/>
  <c r="R127" i="22" s="1"/>
  <c r="M136" i="22"/>
  <c r="S106" i="22"/>
  <c r="P190" i="22"/>
  <c r="S172" i="22"/>
  <c r="N175" i="22"/>
  <c r="O175" i="22" s="1"/>
  <c r="R175" i="22" s="1"/>
  <c r="N61" i="22"/>
  <c r="O61" i="22" s="1"/>
  <c r="N66" i="22"/>
  <c r="O66" i="22" s="1"/>
  <c r="R66" i="22" s="1"/>
  <c r="M27" i="22"/>
  <c r="S181" i="22"/>
  <c r="S177" i="22"/>
  <c r="S54" i="22"/>
  <c r="N71" i="22"/>
  <c r="O71" i="22" s="1"/>
  <c r="R71" i="22" s="1"/>
  <c r="S68" i="22"/>
  <c r="M166" i="22"/>
  <c r="S20" i="22"/>
  <c r="N95" i="22"/>
  <c r="O95" i="22" s="1"/>
  <c r="R95" i="22" s="1"/>
  <c r="S184" i="22"/>
  <c r="P40" i="22"/>
  <c r="P160" i="22"/>
  <c r="M106" i="22"/>
  <c r="S52" i="22"/>
  <c r="S67" i="22"/>
  <c r="S65" i="22"/>
  <c r="P141" i="22"/>
  <c r="P27" i="22"/>
  <c r="M122" i="22"/>
  <c r="P198" i="22"/>
  <c r="P178" i="22"/>
  <c r="S40" i="22"/>
  <c r="N59" i="22"/>
  <c r="O59" i="22" s="1"/>
  <c r="Q59" i="22" s="1"/>
  <c r="N119" i="22"/>
  <c r="O119" i="22" s="1"/>
  <c r="R119" i="22" s="1"/>
  <c r="S119" i="22"/>
  <c r="S144" i="22"/>
  <c r="S113" i="22"/>
  <c r="P191" i="22"/>
  <c r="P62" i="22"/>
  <c r="N42" i="22"/>
  <c r="O42" i="22" s="1"/>
  <c r="Q42" i="22" s="1"/>
  <c r="S126" i="22"/>
  <c r="P53" i="22"/>
  <c r="S100" i="22"/>
  <c r="S99" i="22"/>
  <c r="S186" i="22"/>
  <c r="M36" i="22"/>
  <c r="P200" i="22"/>
  <c r="M64" i="22"/>
  <c r="N128" i="22"/>
  <c r="O128" i="22" s="1"/>
  <c r="Q128" i="22" s="1"/>
  <c r="P108" i="22"/>
  <c r="M28" i="22"/>
  <c r="P90" i="22"/>
  <c r="S64" i="22"/>
  <c r="M23" i="22"/>
  <c r="N133" i="22"/>
  <c r="O133" i="22" s="1"/>
  <c r="Q133" i="22" s="1"/>
  <c r="S77" i="22"/>
  <c r="N82" i="22"/>
  <c r="O82" i="22" s="1"/>
  <c r="Q82" i="22" s="1"/>
  <c r="M90" i="22"/>
  <c r="P199" i="22"/>
  <c r="M120" i="22"/>
  <c r="N79" i="22"/>
  <c r="O79" i="22" s="1"/>
  <c r="R79" i="22" s="1"/>
  <c r="M68" i="22"/>
  <c r="N58" i="22"/>
  <c r="O58" i="22" s="1"/>
  <c r="R58" i="22" s="1"/>
  <c r="M75" i="22"/>
  <c r="N98" i="22"/>
  <c r="O98" i="22" s="1"/>
  <c r="Q98" i="22" s="1"/>
  <c r="N17" i="22"/>
  <c r="O17" i="22" s="1"/>
  <c r="Q17" i="22" s="1"/>
  <c r="S37" i="22"/>
  <c r="M119" i="22"/>
  <c r="M112" i="22"/>
  <c r="P151" i="22"/>
  <c r="P166" i="22"/>
  <c r="P84" i="22"/>
  <c r="S162" i="22"/>
  <c r="M151" i="22"/>
  <c r="P172" i="22"/>
  <c r="N172" i="22"/>
  <c r="O172" i="22" s="1"/>
  <c r="R172" i="22" s="1"/>
  <c r="M12" i="22"/>
  <c r="P25" i="22"/>
  <c r="N105" i="22"/>
  <c r="O105" i="22" s="1"/>
  <c r="R105" i="22" s="1"/>
  <c r="M141" i="22"/>
  <c r="M131" i="22"/>
  <c r="S66" i="22"/>
  <c r="P148" i="22"/>
  <c r="N129" i="22"/>
  <c r="O129" i="22" s="1"/>
  <c r="R129" i="22" s="1"/>
  <c r="M195" i="22"/>
  <c r="S69" i="22"/>
  <c r="N187" i="22"/>
  <c r="O187" i="22" s="1"/>
  <c r="Q187" i="22" s="1"/>
  <c r="N126" i="22"/>
  <c r="O126" i="22" s="1"/>
  <c r="Q126" i="22" s="1"/>
  <c r="M47" i="22"/>
  <c r="P138" i="22"/>
  <c r="S94" i="22"/>
  <c r="S128" i="22"/>
  <c r="S102" i="22"/>
  <c r="P196" i="22"/>
  <c r="S56" i="22"/>
  <c r="S158" i="22"/>
  <c r="P127" i="22"/>
  <c r="P146" i="22"/>
  <c r="M65" i="22"/>
  <c r="S182" i="22"/>
  <c r="M158" i="22"/>
  <c r="P131" i="22"/>
  <c r="N179" i="22"/>
  <c r="O179" i="22" s="1"/>
  <c r="Q179" i="22" s="1"/>
  <c r="P93" i="22"/>
  <c r="P147" i="22"/>
  <c r="N100" i="22"/>
  <c r="O100" i="22" s="1"/>
  <c r="Q100" i="22" s="1"/>
  <c r="M201" i="22"/>
  <c r="M15" i="22"/>
  <c r="S35" i="22"/>
  <c r="P54" i="22"/>
  <c r="M5" i="22"/>
  <c r="M4" i="22"/>
  <c r="P110" i="22"/>
  <c r="S149" i="22"/>
  <c r="M48" i="22"/>
  <c r="N46" i="22"/>
  <c r="O46" i="22" s="1"/>
  <c r="Q46" i="22" s="1"/>
  <c r="P29" i="22"/>
  <c r="S34" i="22"/>
  <c r="P60" i="22"/>
  <c r="M144" i="22"/>
  <c r="N153" i="22"/>
  <c r="O153" i="22" s="1"/>
  <c r="Q153" i="22" s="1"/>
  <c r="N174" i="22"/>
  <c r="O174" i="22" s="1"/>
  <c r="R174" i="22" s="1"/>
  <c r="P140" i="22"/>
  <c r="P63" i="22"/>
  <c r="N38" i="22"/>
  <c r="O38" i="22" s="1"/>
  <c r="Q38" i="22" s="1"/>
  <c r="L30" i="22"/>
  <c r="S15" i="22"/>
  <c r="S5" i="22"/>
  <c r="M7" i="22"/>
  <c r="N10" i="22"/>
  <c r="O10" i="22" s="1"/>
  <c r="N8" i="22"/>
  <c r="O8" i="22" s="1"/>
  <c r="S137" i="22"/>
  <c r="M19" i="22"/>
  <c r="M152" i="22"/>
  <c r="M24" i="22"/>
  <c r="P113" i="22"/>
  <c r="P181" i="22"/>
  <c r="M50" i="22"/>
  <c r="S160" i="22"/>
  <c r="P38" i="22"/>
  <c r="S175" i="22"/>
  <c r="M99" i="22"/>
  <c r="S48" i="22"/>
  <c r="P43" i="22"/>
  <c r="S36" i="22"/>
  <c r="S133" i="22"/>
  <c r="S108" i="22"/>
  <c r="N113" i="22"/>
  <c r="O113" i="22" s="1"/>
  <c r="R113" i="22" s="1"/>
  <c r="M55" i="22"/>
  <c r="N134" i="22"/>
  <c r="O134" i="22" s="1"/>
  <c r="Q134" i="22" s="1"/>
  <c r="S87" i="22"/>
  <c r="S118" i="22"/>
  <c r="N152" i="22"/>
  <c r="O152" i="22" s="1"/>
  <c r="Q152" i="22" s="1"/>
  <c r="P88" i="22"/>
  <c r="P97" i="22"/>
  <c r="P30" i="22"/>
  <c r="P31" i="22"/>
  <c r="M167" i="22"/>
  <c r="M197" i="22"/>
  <c r="N170" i="22"/>
  <c r="O170" i="22" s="1"/>
  <c r="R170" i="22" s="1"/>
  <c r="M18" i="22"/>
  <c r="P11" i="22"/>
  <c r="S81" i="22"/>
  <c r="M98" i="22"/>
  <c r="P9" i="22"/>
  <c r="M17" i="22"/>
  <c r="S12" i="22"/>
  <c r="P13" i="22"/>
  <c r="N12" i="22"/>
  <c r="O12" i="22" s="1"/>
  <c r="S11" i="22"/>
  <c r="P12" i="22"/>
  <c r="S13" i="22"/>
  <c r="N13" i="22"/>
  <c r="O13" i="22" s="1"/>
  <c r="S9" i="22"/>
  <c r="N14" i="22"/>
  <c r="O14" i="22" s="1"/>
  <c r="S14" i="22"/>
  <c r="S16" i="22"/>
  <c r="P14" i="22"/>
  <c r="N15" i="22"/>
  <c r="O15" i="22" s="1"/>
  <c r="N9" i="22"/>
  <c r="O9" i="22" s="1"/>
  <c r="S6" i="22"/>
  <c r="S8" i="22"/>
  <c r="P10" i="22"/>
  <c r="N4" i="22"/>
  <c r="O4" i="22" s="1"/>
  <c r="M10" i="22"/>
  <c r="P8" i="22"/>
  <c r="N11" i="22"/>
  <c r="O11" i="22" s="1"/>
  <c r="S7" i="22"/>
  <c r="N5" i="22"/>
  <c r="O5" i="22" s="1"/>
  <c r="P7" i="22"/>
  <c r="M11" i="22"/>
  <c r="N6" i="22"/>
  <c r="O6" i="22" s="1"/>
  <c r="M8" i="22"/>
  <c r="P15" i="22"/>
  <c r="P16" i="22"/>
  <c r="M14" i="22"/>
  <c r="S10" i="22"/>
  <c r="P5" i="22"/>
  <c r="S4" i="22"/>
  <c r="M45" i="22"/>
  <c r="M117" i="22"/>
  <c r="M30" i="22"/>
  <c r="M13" i="22"/>
  <c r="M6" i="22"/>
  <c r="N7" i="22"/>
  <c r="O7" i="22" s="1"/>
  <c r="S200" i="22"/>
  <c r="M53" i="22"/>
  <c r="P39" i="22"/>
  <c r="P128" i="22"/>
  <c r="M32" i="22"/>
  <c r="S180" i="22"/>
  <c r="N35" i="22"/>
  <c r="O35" i="22" s="1"/>
  <c r="R35" i="22" s="1"/>
  <c r="M41" i="22"/>
  <c r="S145" i="22"/>
  <c r="M148" i="22"/>
  <c r="N123" i="22"/>
  <c r="O123" i="22" s="1"/>
  <c r="R123" i="22" s="1"/>
  <c r="N180" i="22"/>
  <c r="O180" i="22" s="1"/>
  <c r="R180" i="22" s="1"/>
  <c r="N136" i="22"/>
  <c r="O136" i="22" s="1"/>
  <c r="R136" i="22" s="1"/>
  <c r="N138" i="22"/>
  <c r="O138" i="22" s="1"/>
  <c r="R138" i="22" s="1"/>
  <c r="M108" i="22"/>
  <c r="M110" i="22"/>
  <c r="M199" i="22"/>
  <c r="P65" i="22"/>
  <c r="S38" i="22"/>
  <c r="S83" i="22"/>
  <c r="N16" i="22"/>
  <c r="O16" i="22" s="1"/>
  <c r="Q16" i="22" s="1"/>
  <c r="P57" i="22"/>
  <c r="M192" i="22"/>
  <c r="S101" i="22"/>
  <c r="S183" i="22"/>
  <c r="N200" i="22"/>
  <c r="O200" i="22" s="1"/>
  <c r="Q200" i="22" s="1"/>
  <c r="M96" i="22"/>
  <c r="P32" i="22"/>
  <c r="S85" i="22"/>
  <c r="N85" i="22"/>
  <c r="O85" i="22" s="1"/>
  <c r="Q85" i="22" s="1"/>
  <c r="M62" i="22"/>
  <c r="M9" i="22"/>
  <c r="M16" i="22"/>
  <c r="P4" i="22"/>
  <c r="FP8" i="22"/>
  <c r="FO22" i="22"/>
  <c r="FP22" i="22" s="1"/>
  <c r="EN41" i="22"/>
  <c r="EN40" i="22"/>
  <c r="EO40" i="22" s="1"/>
  <c r="EN45" i="22" s="1"/>
  <c r="AH35" i="22"/>
  <c r="AI35" i="22"/>
  <c r="EP40" i="22"/>
  <c r="EN44" i="22"/>
  <c r="EP10" i="22"/>
  <c r="AI32" i="22"/>
  <c r="AH32" i="22"/>
  <c r="EL33" i="22"/>
  <c r="EL31" i="22"/>
  <c r="EL32" i="22"/>
  <c r="EL30" i="22"/>
  <c r="AI33" i="22"/>
  <c r="AH33" i="22"/>
  <c r="EO19" i="22"/>
  <c r="AB16" i="1" s="1"/>
  <c r="EP19" i="22"/>
  <c r="AC16" i="1" s="1"/>
  <c r="EP23" i="22"/>
  <c r="FN40" i="22"/>
  <c r="FO40" i="22" s="1"/>
  <c r="FN45" i="22" s="1"/>
  <c r="FN41" i="22"/>
  <c r="FP9" i="22"/>
  <c r="DN24" i="22"/>
  <c r="DP24" i="22" s="1"/>
  <c r="DN14" i="22"/>
  <c r="DP14" i="22" s="1"/>
  <c r="DP15" i="22" s="1"/>
  <c r="DO6" i="22"/>
  <c r="DN22" i="22"/>
  <c r="DO10" i="22"/>
  <c r="DM28" i="22"/>
  <c r="DL34" i="22" s="1"/>
  <c r="DM39" i="22"/>
  <c r="DN39" i="22" s="1"/>
  <c r="DN8" i="22"/>
  <c r="DN9" i="22"/>
  <c r="DP17" i="22"/>
  <c r="DM41" i="22"/>
  <c r="DN7" i="22"/>
  <c r="DP7" i="22" s="1"/>
  <c r="DN10" i="22"/>
  <c r="DO8" i="22"/>
  <c r="DN21" i="22"/>
  <c r="DP21" i="22" s="1"/>
  <c r="DP26" i="22" s="1"/>
  <c r="AA14" i="1" s="1"/>
  <c r="DM2" i="22"/>
  <c r="DO9" i="22"/>
  <c r="DO23" i="22" s="1"/>
  <c r="DN19" i="22"/>
  <c r="DN23" i="22"/>
  <c r="DM40" i="22"/>
  <c r="DN6" i="22"/>
  <c r="DM38" i="22"/>
  <c r="DN38" i="22" s="1"/>
  <c r="BO8" i="22"/>
  <c r="BM39" i="22"/>
  <c r="BN39" i="22" s="1"/>
  <c r="BN22" i="22"/>
  <c r="BN7" i="22"/>
  <c r="BP7" i="22" s="1"/>
  <c r="BM28" i="22"/>
  <c r="BL34" i="22" s="1"/>
  <c r="BN9" i="22"/>
  <c r="BN14" i="22"/>
  <c r="BP14" i="22" s="1"/>
  <c r="BP15" i="22" s="1"/>
  <c r="BN23" i="22"/>
  <c r="BM40" i="22"/>
  <c r="BN8" i="22"/>
  <c r="BP17" i="22"/>
  <c r="BM38" i="22"/>
  <c r="BN38" i="22" s="1"/>
  <c r="BN10" i="22"/>
  <c r="BM2" i="22"/>
  <c r="BO10" i="22"/>
  <c r="BN24" i="22"/>
  <c r="BP24" i="22" s="1"/>
  <c r="BO9" i="22"/>
  <c r="BO23" i="22" s="1"/>
  <c r="BO6" i="22"/>
  <c r="BN19" i="22"/>
  <c r="BN21" i="22"/>
  <c r="BP21" i="22" s="1"/>
  <c r="BP26" i="22" s="1"/>
  <c r="AA10" i="1" s="1"/>
  <c r="BM41" i="22"/>
  <c r="BN6" i="22"/>
  <c r="AI31" i="22"/>
  <c r="AH31" i="22"/>
  <c r="EP8" i="22"/>
  <c r="EO22" i="22"/>
  <c r="EP22" i="22" s="1"/>
  <c r="EP9" i="22"/>
  <c r="FL30" i="22"/>
  <c r="FL31" i="22"/>
  <c r="FL32" i="22"/>
  <c r="FL33" i="22"/>
  <c r="HC30" i="22"/>
  <c r="HA31" i="22"/>
  <c r="AH36" i="22"/>
  <c r="AI36" i="22"/>
  <c r="FP19" i="22"/>
  <c r="AC18" i="1" s="1"/>
  <c r="FO19" i="22"/>
  <c r="AB18" i="1" s="1"/>
  <c r="AH37" i="22"/>
  <c r="AI37" i="22"/>
  <c r="CL2" i="22"/>
  <c r="CK2" i="22"/>
  <c r="FP40" i="22"/>
  <c r="FN44" i="22"/>
  <c r="AI30" i="22"/>
  <c r="AH30" i="22"/>
  <c r="AI34" i="22"/>
  <c r="AH34" i="22"/>
  <c r="R121" i="22"/>
  <c r="Q121" i="22"/>
  <c r="R27" i="22"/>
  <c r="Q27" i="22"/>
  <c r="Q184" i="22"/>
  <c r="R112" i="22"/>
  <c r="Q112" i="22"/>
  <c r="R157" i="22"/>
  <c r="Q157" i="22"/>
  <c r="R111" i="22"/>
  <c r="Q156" i="22"/>
  <c r="R156" i="22"/>
  <c r="Q74" i="22"/>
  <c r="Q192" i="22"/>
  <c r="Q130" i="22"/>
  <c r="Q77" i="22"/>
  <c r="R77" i="22"/>
  <c r="R155" i="22"/>
  <c r="Q155" i="22"/>
  <c r="Q107" i="22"/>
  <c r="R107" i="22"/>
  <c r="R98" i="22"/>
  <c r="R61" i="22"/>
  <c r="Q61" i="22"/>
  <c r="Q159" i="22"/>
  <c r="R159" i="22"/>
  <c r="Q19" i="22"/>
  <c r="Q96" i="22"/>
  <c r="R56" i="22"/>
  <c r="R51" i="22"/>
  <c r="Q51" i="22"/>
  <c r="Q165" i="22"/>
  <c r="R128" i="22"/>
  <c r="R109" i="22"/>
  <c r="Q193" i="22"/>
  <c r="R193" i="22"/>
  <c r="Q43" i="22"/>
  <c r="Q180" i="22"/>
  <c r="Q84" i="22"/>
  <c r="R149" i="22"/>
  <c r="Q149" i="22"/>
  <c r="R131" i="22"/>
  <c r="R28" i="22"/>
  <c r="Q103" i="22"/>
  <c r="R103" i="22"/>
  <c r="R99" i="22"/>
  <c r="R152" i="22"/>
  <c r="R48" i="22"/>
  <c r="Q48" i="22"/>
  <c r="R161" i="22"/>
  <c r="Q181" i="22"/>
  <c r="R181" i="22"/>
  <c r="Q168" i="22"/>
  <c r="Q106" i="22"/>
  <c r="R106" i="22"/>
  <c r="R108" i="22"/>
  <c r="Q108" i="22"/>
  <c r="R89" i="22"/>
  <c r="Q60" i="22"/>
  <c r="Q190" i="22"/>
  <c r="R190" i="22"/>
  <c r="R137" i="22"/>
  <c r="Q40" i="22"/>
  <c r="Q182" i="22"/>
  <c r="Q49" i="22"/>
  <c r="R135" i="22"/>
  <c r="Q41" i="22"/>
  <c r="Q196" i="22"/>
  <c r="R196" i="22"/>
  <c r="R154" i="22"/>
  <c r="R191" i="22"/>
  <c r="R52" i="22"/>
  <c r="IJ30" i="22"/>
  <c r="IE30" i="22"/>
  <c r="IF30" i="22" s="1"/>
  <c r="IG30" i="22"/>
  <c r="IC31" i="22"/>
  <c r="IE31" i="22" s="1"/>
  <c r="IF31" i="22" s="1"/>
  <c r="IE101" i="22"/>
  <c r="IF101" i="22" s="1"/>
  <c r="IE179" i="22"/>
  <c r="IF179" i="22" s="1"/>
  <c r="IJ120" i="22"/>
  <c r="IG99" i="22"/>
  <c r="ID138" i="22"/>
  <c r="IG136" i="22"/>
  <c r="IJ71" i="22"/>
  <c r="IJ39" i="22"/>
  <c r="IJ115" i="22"/>
  <c r="IE176" i="22"/>
  <c r="IF176" i="22" s="1"/>
  <c r="IE64" i="22"/>
  <c r="IF64" i="22" s="1"/>
  <c r="IE155" i="22"/>
  <c r="IF155" i="22" s="1"/>
  <c r="IE96" i="22"/>
  <c r="IF96" i="22" s="1"/>
  <c r="ID80" i="22"/>
  <c r="IG175" i="22"/>
  <c r="IJ72" i="22"/>
  <c r="ID167" i="22"/>
  <c r="IE109" i="22"/>
  <c r="IF109" i="22" s="1"/>
  <c r="IJ194" i="22"/>
  <c r="IE74" i="22"/>
  <c r="IF74" i="22" s="1"/>
  <c r="IJ119" i="22"/>
  <c r="IJ117" i="22"/>
  <c r="IJ40" i="22"/>
  <c r="ID137" i="22"/>
  <c r="IE146" i="22"/>
  <c r="IF146" i="22" s="1"/>
  <c r="IE130" i="22"/>
  <c r="IF130" i="22" s="1"/>
  <c r="IE42" i="22"/>
  <c r="IF42" i="22" s="1"/>
  <c r="ID77" i="22"/>
  <c r="ID65" i="22"/>
  <c r="ID36" i="22"/>
  <c r="IE184" i="22"/>
  <c r="IF184" i="22" s="1"/>
  <c r="IE138" i="22"/>
  <c r="IF138" i="22" s="1"/>
  <c r="IG76" i="22"/>
  <c r="IE147" i="22"/>
  <c r="IF147" i="22" s="1"/>
  <c r="IG167" i="22"/>
  <c r="IJ107" i="22"/>
  <c r="IG106" i="22"/>
  <c r="IG176" i="22"/>
  <c r="ID114" i="22"/>
  <c r="ID179" i="22"/>
  <c r="ID162" i="22"/>
  <c r="IE139" i="22"/>
  <c r="IF139" i="22" s="1"/>
  <c r="IG41" i="22"/>
  <c r="IE72" i="22"/>
  <c r="IF72" i="22" s="1"/>
  <c r="IJ121" i="22"/>
  <c r="ID151" i="22"/>
  <c r="ID107" i="22"/>
  <c r="IE145" i="22"/>
  <c r="IF145" i="22" s="1"/>
  <c r="IJ126" i="22"/>
  <c r="IE111" i="22"/>
  <c r="IF111" i="22" s="1"/>
  <c r="IJ75" i="22"/>
  <c r="IE55" i="22"/>
  <c r="IF55" i="22" s="1"/>
  <c r="IJ149" i="22"/>
  <c r="IG121" i="22"/>
  <c r="IG198" i="22"/>
  <c r="IJ180" i="22"/>
  <c r="ID121" i="22"/>
  <c r="IJ193" i="22"/>
  <c r="ID86" i="22"/>
  <c r="IJ175" i="22"/>
  <c r="IG140" i="22"/>
  <c r="IG184" i="22"/>
  <c r="IG159" i="22"/>
  <c r="IJ133" i="22"/>
  <c r="IG56" i="22"/>
  <c r="IE128" i="22"/>
  <c r="IF128" i="22" s="1"/>
  <c r="ID157" i="22"/>
  <c r="IJ54" i="22"/>
  <c r="IJ83" i="22"/>
  <c r="IJ155" i="22"/>
  <c r="IG193" i="22"/>
  <c r="IG199" i="22"/>
  <c r="IG42" i="22"/>
  <c r="IJ86" i="22"/>
  <c r="IJ87" i="22"/>
  <c r="IJ123" i="22"/>
  <c r="ID168" i="22"/>
  <c r="ID113" i="22"/>
  <c r="IG65" i="22"/>
  <c r="IJ92" i="22"/>
  <c r="ID141" i="22"/>
  <c r="IJ106" i="22"/>
  <c r="ID83" i="22"/>
  <c r="ID31" i="22"/>
  <c r="IG101" i="22"/>
  <c r="ID44" i="22"/>
  <c r="IE165" i="22"/>
  <c r="IF165" i="22" s="1"/>
  <c r="IG32" i="22"/>
  <c r="IG186" i="22"/>
  <c r="IG58" i="22"/>
  <c r="IJ134" i="22"/>
  <c r="IE75" i="22"/>
  <c r="IF75" i="22" s="1"/>
  <c r="IE94" i="22"/>
  <c r="IF94" i="22" s="1"/>
  <c r="ID154" i="22"/>
  <c r="ID142" i="22"/>
  <c r="ID123" i="22"/>
  <c r="IG36" i="22"/>
  <c r="IJ191" i="22"/>
  <c r="IJ190" i="22"/>
  <c r="IE116" i="22"/>
  <c r="IF116" i="22" s="1"/>
  <c r="IJ192" i="22"/>
  <c r="IE198" i="22"/>
  <c r="IF198" i="22" s="1"/>
  <c r="IE56" i="22"/>
  <c r="IF56" i="22" s="1"/>
  <c r="IE83" i="22"/>
  <c r="IF83" i="22" s="1"/>
  <c r="IJ132" i="22"/>
  <c r="IG168" i="22"/>
  <c r="IE183" i="22"/>
  <c r="IF183" i="22" s="1"/>
  <c r="IJ33" i="22"/>
  <c r="IE99" i="22"/>
  <c r="IF99" i="22" s="1"/>
  <c r="IE32" i="22"/>
  <c r="IF32" i="22" s="1"/>
  <c r="ID116" i="22"/>
  <c r="IJ185" i="22"/>
  <c r="ID175" i="22"/>
  <c r="ID91" i="22"/>
  <c r="IJ157" i="22"/>
  <c r="ID196" i="22"/>
  <c r="IE77" i="22"/>
  <c r="IF77" i="22" s="1"/>
  <c r="IE98" i="22"/>
  <c r="IF98" i="22" s="1"/>
  <c r="IG80" i="22"/>
  <c r="ID172" i="22"/>
  <c r="ID81" i="22"/>
  <c r="ID51" i="22"/>
  <c r="IG88" i="22"/>
  <c r="IJ88" i="22"/>
  <c r="ID125" i="22"/>
  <c r="ID134" i="22"/>
  <c r="ID122" i="22"/>
  <c r="ID149" i="22"/>
  <c r="ID37" i="22"/>
  <c r="IJ104" i="22"/>
  <c r="IJ140" i="22"/>
  <c r="ID120" i="22"/>
  <c r="IJ93" i="22"/>
  <c r="IG201" i="22"/>
  <c r="IE151" i="22"/>
  <c r="IF151" i="22" s="1"/>
  <c r="IG182" i="22"/>
  <c r="IE166" i="22"/>
  <c r="IF166" i="22" s="1"/>
  <c r="IG95" i="22"/>
  <c r="IE59" i="22"/>
  <c r="IF59" i="22" s="1"/>
  <c r="IG57" i="22"/>
  <c r="IG191" i="22"/>
  <c r="IE159" i="22"/>
  <c r="IF159" i="22" s="1"/>
  <c r="IG50" i="22"/>
  <c r="ID90" i="22"/>
  <c r="ID163" i="22"/>
  <c r="IG52" i="22"/>
  <c r="IJ114" i="22"/>
  <c r="IE89" i="22"/>
  <c r="IF89" i="22" s="1"/>
  <c r="ID127" i="22"/>
  <c r="IG171" i="22"/>
  <c r="ID190" i="22"/>
  <c r="IJ139" i="22"/>
  <c r="IG156" i="22"/>
  <c r="IJ142" i="22"/>
  <c r="IE33" i="22"/>
  <c r="IF33" i="22" s="1"/>
  <c r="IJ171" i="22"/>
  <c r="ID145" i="22"/>
  <c r="IE186" i="22"/>
  <c r="IF186" i="22" s="1"/>
  <c r="ID146" i="22"/>
  <c r="IE65" i="22"/>
  <c r="IF65" i="22" s="1"/>
  <c r="IJ141" i="22"/>
  <c r="IE197" i="22"/>
  <c r="IF197" i="22" s="1"/>
  <c r="ID35" i="22"/>
  <c r="IG61" i="22"/>
  <c r="ID32" i="22"/>
  <c r="IJ68" i="22"/>
  <c r="IG53" i="22"/>
  <c r="IJ43" i="22"/>
  <c r="IJ73" i="22"/>
  <c r="IG170" i="22"/>
  <c r="IG185" i="22"/>
  <c r="IJ153" i="22"/>
  <c r="IE171" i="22"/>
  <c r="IF171" i="22" s="1"/>
  <c r="IJ38" i="22"/>
  <c r="IE149" i="22"/>
  <c r="IF149" i="22" s="1"/>
  <c r="IE193" i="22"/>
  <c r="IF193" i="22" s="1"/>
  <c r="IG64" i="22"/>
  <c r="IG138" i="22"/>
  <c r="IG119" i="22"/>
  <c r="IJ48" i="22"/>
  <c r="IJ42" i="22"/>
  <c r="ID60" i="22"/>
  <c r="IE187" i="22"/>
  <c r="IF187" i="22" s="1"/>
  <c r="ID39" i="22"/>
  <c r="IJ51" i="22"/>
  <c r="IJ32" i="22"/>
  <c r="ID95" i="22"/>
  <c r="IJ66" i="22"/>
  <c r="IE143" i="22"/>
  <c r="IF143" i="22" s="1"/>
  <c r="IJ162" i="22"/>
  <c r="IE103" i="22"/>
  <c r="IF103" i="22" s="1"/>
  <c r="ID136" i="22"/>
  <c r="IG104" i="22"/>
  <c r="IJ108" i="22"/>
  <c r="ID97" i="22"/>
  <c r="IJ70" i="22"/>
  <c r="IE163" i="22"/>
  <c r="IF163" i="22" s="1"/>
  <c r="IE192" i="22"/>
  <c r="IF192" i="22" s="1"/>
  <c r="IE189" i="22"/>
  <c r="IF189" i="22" s="1"/>
  <c r="IE44" i="22"/>
  <c r="IF44" i="22" s="1"/>
  <c r="IJ63" i="22"/>
  <c r="ID165" i="22"/>
  <c r="IJ95" i="22"/>
  <c r="IJ57" i="22"/>
  <c r="IJ158" i="22"/>
  <c r="ID148" i="22"/>
  <c r="IJ112" i="22"/>
  <c r="IG192" i="22"/>
  <c r="ID181" i="22"/>
  <c r="IG141" i="22"/>
  <c r="IJ170" i="22"/>
  <c r="IE169" i="22"/>
  <c r="IF169" i="22" s="1"/>
  <c r="IE119" i="22"/>
  <c r="IF119" i="22" s="1"/>
  <c r="IJ188" i="22"/>
  <c r="IE91" i="22"/>
  <c r="IF91" i="22" s="1"/>
  <c r="IE50" i="22"/>
  <c r="IF50" i="22" s="1"/>
  <c r="IE70" i="22"/>
  <c r="IF70" i="22" s="1"/>
  <c r="ID140" i="22"/>
  <c r="IJ110" i="22"/>
  <c r="IJ198" i="22"/>
  <c r="IG114" i="22"/>
  <c r="IJ69" i="22"/>
  <c r="IG45" i="22"/>
  <c r="IG178" i="22"/>
  <c r="IE141" i="22"/>
  <c r="IF141" i="22" s="1"/>
  <c r="IJ105" i="22"/>
  <c r="IE157" i="22"/>
  <c r="IF157" i="22" s="1"/>
  <c r="IE104" i="22"/>
  <c r="IF104" i="22" s="1"/>
  <c r="IG92" i="22"/>
  <c r="IG116" i="22"/>
  <c r="IG74" i="22"/>
  <c r="IE100" i="22"/>
  <c r="IF100" i="22" s="1"/>
  <c r="IG147" i="22"/>
  <c r="ID144" i="22"/>
  <c r="IG71" i="22"/>
  <c r="IE191" i="22"/>
  <c r="IF191" i="22" s="1"/>
  <c r="IG133" i="22"/>
  <c r="IE68" i="22"/>
  <c r="IF68" i="22" s="1"/>
  <c r="IG177" i="22"/>
  <c r="ID201" i="22"/>
  <c r="ID177" i="22"/>
  <c r="IJ144" i="22"/>
  <c r="ID161" i="22"/>
  <c r="IE133" i="22"/>
  <c r="IF133" i="22" s="1"/>
  <c r="IG166" i="22"/>
  <c r="IJ186" i="22"/>
  <c r="IJ150" i="22"/>
  <c r="ID117" i="22"/>
  <c r="IJ78" i="22"/>
  <c r="IG86" i="22"/>
  <c r="IE156" i="22"/>
  <c r="IF156" i="22" s="1"/>
  <c r="ID76" i="22"/>
  <c r="IE76" i="22"/>
  <c r="IF76" i="22" s="1"/>
  <c r="ID69" i="22"/>
  <c r="ID63" i="22"/>
  <c r="IE181" i="22"/>
  <c r="IF181" i="22" s="1"/>
  <c r="IJ137" i="22"/>
  <c r="IJ163" i="22"/>
  <c r="ID110" i="22"/>
  <c r="ID150" i="22"/>
  <c r="IG49" i="22"/>
  <c r="IE182" i="22"/>
  <c r="IF182" i="22" s="1"/>
  <c r="IG90" i="22"/>
  <c r="IE54" i="22"/>
  <c r="IF54" i="22" s="1"/>
  <c r="IJ99" i="22"/>
  <c r="IE131" i="22"/>
  <c r="IF131" i="22" s="1"/>
  <c r="IE79" i="22"/>
  <c r="IF79" i="22" s="1"/>
  <c r="IE118" i="22"/>
  <c r="IF118" i="22" s="1"/>
  <c r="IJ148" i="22"/>
  <c r="IJ116" i="22"/>
  <c r="IJ196" i="22"/>
  <c r="IJ173" i="22"/>
  <c r="IG151" i="22"/>
  <c r="IG73" i="22"/>
  <c r="IG115" i="22"/>
  <c r="ID189" i="22"/>
  <c r="IE53" i="22"/>
  <c r="IF53" i="22" s="1"/>
  <c r="IG117" i="22"/>
  <c r="IG78" i="22"/>
  <c r="IJ129" i="22"/>
  <c r="IE39" i="22"/>
  <c r="IF39" i="22" s="1"/>
  <c r="IG134" i="22"/>
  <c r="IG55" i="22"/>
  <c r="ID183" i="22"/>
  <c r="IJ187" i="22"/>
  <c r="IE41" i="22"/>
  <c r="IF41" i="22" s="1"/>
  <c r="IE124" i="22"/>
  <c r="IF124" i="22" s="1"/>
  <c r="IG180" i="22"/>
  <c r="IJ49" i="22"/>
  <c r="ID185" i="22"/>
  <c r="IJ53" i="22"/>
  <c r="IG123" i="22"/>
  <c r="IE85" i="22"/>
  <c r="IF85" i="22" s="1"/>
  <c r="IJ146" i="22"/>
  <c r="IE142" i="22"/>
  <c r="IF142" i="22" s="1"/>
  <c r="IE93" i="22"/>
  <c r="IF93" i="22" s="1"/>
  <c r="IJ96" i="22"/>
  <c r="IE177" i="22"/>
  <c r="IF177" i="22" s="1"/>
  <c r="ID79" i="22"/>
  <c r="ID43" i="22"/>
  <c r="ID89" i="22"/>
  <c r="IJ127" i="22"/>
  <c r="ID180" i="22"/>
  <c r="IE199" i="22"/>
  <c r="IF199" i="22" s="1"/>
  <c r="IG70" i="22"/>
  <c r="ID73" i="22"/>
  <c r="IG44" i="22"/>
  <c r="IG47" i="22"/>
  <c r="IE161" i="22"/>
  <c r="IF161" i="22" s="1"/>
  <c r="ID49" i="22"/>
  <c r="IJ109" i="22"/>
  <c r="IG82" i="22"/>
  <c r="ID156" i="22"/>
  <c r="IJ174" i="22"/>
  <c r="IG194" i="22"/>
  <c r="ID105" i="22"/>
  <c r="IE51" i="22"/>
  <c r="IF51" i="22" s="1"/>
  <c r="IE125" i="22"/>
  <c r="IF125" i="22" s="1"/>
  <c r="ID126" i="22"/>
  <c r="IG165" i="22"/>
  <c r="IG107" i="22"/>
  <c r="IJ154" i="22"/>
  <c r="IJ31" i="22"/>
  <c r="IE134" i="22"/>
  <c r="IF134" i="22" s="1"/>
  <c r="ID88" i="22"/>
  <c r="IE115" i="22"/>
  <c r="IF115" i="22" s="1"/>
  <c r="IG162" i="22"/>
  <c r="ID57" i="22"/>
  <c r="IG132" i="22"/>
  <c r="IE136" i="22"/>
  <c r="IF136" i="22" s="1"/>
  <c r="ID194" i="22"/>
  <c r="ID56" i="22"/>
  <c r="IE37" i="22"/>
  <c r="IF37" i="22" s="1"/>
  <c r="IJ64" i="22"/>
  <c r="IE200" i="22"/>
  <c r="IF200" i="22" s="1"/>
  <c r="IJ79" i="22"/>
  <c r="IG196" i="22"/>
  <c r="ID85" i="22"/>
  <c r="IE132" i="22"/>
  <c r="IF132" i="22" s="1"/>
  <c r="IE82" i="22"/>
  <c r="IF82" i="22" s="1"/>
  <c r="IE167" i="22"/>
  <c r="IF167" i="22" s="1"/>
  <c r="IJ124" i="22"/>
  <c r="IG190" i="22"/>
  <c r="IE73" i="22"/>
  <c r="IF73" i="22" s="1"/>
  <c r="IG187" i="22"/>
  <c r="IJ90" i="22"/>
  <c r="ID111" i="22"/>
  <c r="IG31" i="22"/>
  <c r="IE150" i="22"/>
  <c r="IF150" i="22" s="1"/>
  <c r="IE58" i="22"/>
  <c r="IF58" i="22" s="1"/>
  <c r="IG46" i="22"/>
  <c r="IG120" i="22"/>
  <c r="ID38" i="22"/>
  <c r="ID101" i="22"/>
  <c r="ID58" i="22"/>
  <c r="IJ89" i="22"/>
  <c r="IE122" i="22"/>
  <c r="IF122" i="22" s="1"/>
  <c r="IE190" i="22"/>
  <c r="IF190" i="22" s="1"/>
  <c r="IE108" i="22"/>
  <c r="IF108" i="22" s="1"/>
  <c r="ID197" i="22"/>
  <c r="IE168" i="22"/>
  <c r="IF168" i="22" s="1"/>
  <c r="ID171" i="22"/>
  <c r="IG137" i="22"/>
  <c r="IJ161" i="22"/>
  <c r="IE45" i="22"/>
  <c r="IF45" i="22" s="1"/>
  <c r="ID34" i="22"/>
  <c r="IJ177" i="22"/>
  <c r="ID170" i="22"/>
  <c r="IJ122" i="22"/>
  <c r="IG67" i="22"/>
  <c r="IJ91" i="22"/>
  <c r="IE105" i="22"/>
  <c r="IF105" i="22" s="1"/>
  <c r="IG111" i="22"/>
  <c r="ID99" i="22"/>
  <c r="IJ152" i="22"/>
  <c r="IE62" i="22"/>
  <c r="IF62" i="22" s="1"/>
  <c r="IE158" i="22"/>
  <c r="IF158" i="22" s="1"/>
  <c r="IJ125" i="22"/>
  <c r="IJ143" i="22"/>
  <c r="ID200" i="22"/>
  <c r="IG129" i="22"/>
  <c r="IG179" i="22"/>
  <c r="IE36" i="22"/>
  <c r="IF36" i="22" s="1"/>
  <c r="IE71" i="22"/>
  <c r="IF71" i="22" s="1"/>
  <c r="IG181" i="22"/>
  <c r="IG146" i="22"/>
  <c r="IG195" i="22"/>
  <c r="IE67" i="22"/>
  <c r="IF67" i="22" s="1"/>
  <c r="IG75" i="22"/>
  <c r="IG87" i="22"/>
  <c r="IG83" i="22"/>
  <c r="ID188" i="22"/>
  <c r="IJ100" i="22"/>
  <c r="IE172" i="22"/>
  <c r="IF172" i="22" s="1"/>
  <c r="IG54" i="22"/>
  <c r="ID159" i="22"/>
  <c r="IJ189" i="22"/>
  <c r="IG158" i="22"/>
  <c r="ID158" i="22"/>
  <c r="ID193" i="22"/>
  <c r="IJ76" i="22"/>
  <c r="ID174" i="22"/>
  <c r="IG157" i="22"/>
  <c r="ID68" i="22"/>
  <c r="IG188" i="22"/>
  <c r="IJ197" i="22"/>
  <c r="ID106" i="22"/>
  <c r="ID108" i="22"/>
  <c r="ID72" i="22"/>
  <c r="ID184" i="22"/>
  <c r="IE160" i="22"/>
  <c r="IF160" i="22" s="1"/>
  <c r="IJ84" i="22"/>
  <c r="IG113" i="22"/>
  <c r="ID132" i="22"/>
  <c r="ID74" i="22"/>
  <c r="IE120" i="22"/>
  <c r="IF120" i="22" s="1"/>
  <c r="IE126" i="22"/>
  <c r="IF126" i="22" s="1"/>
  <c r="IE148" i="22"/>
  <c r="IF148" i="22" s="1"/>
  <c r="IJ55" i="22"/>
  <c r="ID53" i="22"/>
  <c r="IE86" i="22"/>
  <c r="IF86" i="22" s="1"/>
  <c r="IG33" i="22"/>
  <c r="IE34" i="22"/>
  <c r="IF34" i="22" s="1"/>
  <c r="ID98" i="22"/>
  <c r="IE135" i="22"/>
  <c r="IF135" i="22" s="1"/>
  <c r="IG155" i="22"/>
  <c r="IE201" i="22"/>
  <c r="IF201" i="22" s="1"/>
  <c r="ID54" i="22"/>
  <c r="IJ145" i="22"/>
  <c r="IG126" i="22"/>
  <c r="IJ159" i="22"/>
  <c r="IE178" i="22"/>
  <c r="IF178" i="22" s="1"/>
  <c r="IE195" i="22"/>
  <c r="IF195" i="22" s="1"/>
  <c r="ID62" i="22"/>
  <c r="IG68" i="22"/>
  <c r="ID96" i="22"/>
  <c r="IJ130" i="22"/>
  <c r="ID45" i="22"/>
  <c r="IJ103" i="22"/>
  <c r="IG59" i="22"/>
  <c r="IJ165" i="22"/>
  <c r="IJ181" i="22"/>
  <c r="IG66" i="22"/>
  <c r="IG183" i="22"/>
  <c r="IE113" i="22"/>
  <c r="IF113" i="22" s="1"/>
  <c r="IJ128" i="22"/>
  <c r="IE35" i="22"/>
  <c r="IF35" i="22" s="1"/>
  <c r="IJ176" i="22"/>
  <c r="ID46" i="22"/>
  <c r="IJ101" i="22"/>
  <c r="IE175" i="22"/>
  <c r="IF175" i="22" s="1"/>
  <c r="IG98" i="22"/>
  <c r="IJ50" i="22"/>
  <c r="IJ166" i="22"/>
  <c r="IE123" i="22"/>
  <c r="IF123" i="22" s="1"/>
  <c r="IE52" i="22"/>
  <c r="IF52" i="22" s="1"/>
  <c r="IG145" i="22"/>
  <c r="ID70" i="22"/>
  <c r="ID66" i="22"/>
  <c r="IJ52" i="22"/>
  <c r="ID94" i="22"/>
  <c r="IG173" i="22"/>
  <c r="IJ37" i="22"/>
  <c r="IG130" i="22"/>
  <c r="IE154" i="22"/>
  <c r="IF154" i="22" s="1"/>
  <c r="ID47" i="22"/>
  <c r="IG91" i="22"/>
  <c r="IJ111" i="22"/>
  <c r="ID119" i="22"/>
  <c r="IG200" i="22"/>
  <c r="ID139" i="22"/>
  <c r="IG144" i="22"/>
  <c r="IG154" i="22"/>
  <c r="IE112" i="22"/>
  <c r="IF112" i="22" s="1"/>
  <c r="IG118" i="22"/>
  <c r="IJ201" i="22"/>
  <c r="ID133" i="22"/>
  <c r="IG102" i="22"/>
  <c r="ID41" i="22"/>
  <c r="IJ156" i="22"/>
  <c r="IJ102" i="22"/>
  <c r="ID152" i="22"/>
  <c r="ID130" i="22"/>
  <c r="IG152" i="22"/>
  <c r="IE38" i="22"/>
  <c r="IF38" i="22" s="1"/>
  <c r="ID115" i="22"/>
  <c r="IG79" i="22"/>
  <c r="ID186" i="22"/>
  <c r="ID33" i="22"/>
  <c r="IJ45" i="22"/>
  <c r="IG43" i="22"/>
  <c r="IE173" i="22"/>
  <c r="IF173" i="22" s="1"/>
  <c r="ID50" i="22"/>
  <c r="ID100" i="22"/>
  <c r="IE60" i="22"/>
  <c r="IF60" i="22" s="1"/>
  <c r="IE164" i="22"/>
  <c r="IF164" i="22" s="1"/>
  <c r="IG163" i="22"/>
  <c r="IJ60" i="22"/>
  <c r="IE57" i="22"/>
  <c r="IF57" i="22" s="1"/>
  <c r="IE107" i="22"/>
  <c r="IF107" i="22" s="1"/>
  <c r="IJ168" i="22"/>
  <c r="ID67" i="22"/>
  <c r="IJ74" i="22"/>
  <c r="ID52" i="22"/>
  <c r="IJ118" i="22"/>
  <c r="IE170" i="22"/>
  <c r="IF170" i="22" s="1"/>
  <c r="IE69" i="22"/>
  <c r="IF69" i="22" s="1"/>
  <c r="IG94" i="22"/>
  <c r="IJ85" i="22"/>
  <c r="IJ77" i="22"/>
  <c r="ID103" i="22"/>
  <c r="IJ131" i="22"/>
  <c r="IE114" i="22"/>
  <c r="IF114" i="22" s="1"/>
  <c r="IG93" i="22"/>
  <c r="ID42" i="22"/>
  <c r="ID102" i="22"/>
  <c r="IE97" i="22"/>
  <c r="IF97" i="22" s="1"/>
  <c r="IG164" i="22"/>
  <c r="ID166" i="22"/>
  <c r="IJ172" i="22"/>
  <c r="IJ200" i="22"/>
  <c r="ID78" i="22"/>
  <c r="IE92" i="22"/>
  <c r="IF92" i="22" s="1"/>
  <c r="IE153" i="22"/>
  <c r="IF153" i="22" s="1"/>
  <c r="IE152" i="22"/>
  <c r="IF152" i="22" s="1"/>
  <c r="ID191" i="22"/>
  <c r="IE88" i="22"/>
  <c r="IF88" i="22" s="1"/>
  <c r="IE174" i="22"/>
  <c r="IF174" i="22" s="1"/>
  <c r="IG160" i="22"/>
  <c r="IG124" i="22"/>
  <c r="IG35" i="22"/>
  <c r="IG96" i="22"/>
  <c r="IG153" i="22"/>
  <c r="IG97" i="22"/>
  <c r="IG135" i="22"/>
  <c r="IJ94" i="22"/>
  <c r="IJ67" i="22"/>
  <c r="IG39" i="22"/>
  <c r="IG51" i="22"/>
  <c r="IE180" i="22"/>
  <c r="IF180" i="22" s="1"/>
  <c r="IE140" i="22"/>
  <c r="IF140" i="22" s="1"/>
  <c r="IG148" i="22"/>
  <c r="IE49" i="22"/>
  <c r="IF49" i="22" s="1"/>
  <c r="IG34" i="22"/>
  <c r="IG143" i="22"/>
  <c r="IJ179" i="22"/>
  <c r="IJ62" i="22"/>
  <c r="ID59" i="22"/>
  <c r="IG105" i="22"/>
  <c r="ID143" i="22"/>
  <c r="IG72" i="22"/>
  <c r="ID87" i="22"/>
  <c r="IJ135" i="22"/>
  <c r="IE137" i="22"/>
  <c r="IF137" i="22" s="1"/>
  <c r="IE48" i="22"/>
  <c r="IF48" i="22" s="1"/>
  <c r="IJ184" i="22"/>
  <c r="IE43" i="22"/>
  <c r="IF43" i="22" s="1"/>
  <c r="IJ47" i="22"/>
  <c r="IG63" i="22"/>
  <c r="IJ169" i="22"/>
  <c r="IE61" i="22"/>
  <c r="IF61" i="22" s="1"/>
  <c r="IG110" i="22"/>
  <c r="IJ59" i="22"/>
  <c r="ID164" i="22"/>
  <c r="IG127" i="22"/>
  <c r="ID169" i="22"/>
  <c r="IG131" i="22"/>
  <c r="IG108" i="22"/>
  <c r="ID61" i="22"/>
  <c r="ID173" i="22"/>
  <c r="ID195" i="22"/>
  <c r="IJ61" i="22"/>
  <c r="IE81" i="22"/>
  <c r="IF81" i="22" s="1"/>
  <c r="IG139" i="22"/>
  <c r="ID176" i="22"/>
  <c r="ID199" i="22"/>
  <c r="IG100" i="22"/>
  <c r="IG37" i="22"/>
  <c r="IG150" i="22"/>
  <c r="ID104" i="22"/>
  <c r="ID118" i="22"/>
  <c r="IJ199" i="22"/>
  <c r="ID92" i="22"/>
  <c r="IG172" i="22"/>
  <c r="IJ80" i="22"/>
  <c r="IE40" i="22"/>
  <c r="IF40" i="22" s="1"/>
  <c r="IG85" i="22"/>
  <c r="IJ195" i="22"/>
  <c r="IJ138" i="22"/>
  <c r="IJ34" i="22"/>
  <c r="ID112" i="22"/>
  <c r="IE194" i="22"/>
  <c r="IF194" i="22" s="1"/>
  <c r="IE95" i="22"/>
  <c r="IF95" i="22" s="1"/>
  <c r="IG69" i="22"/>
  <c r="IJ167" i="22"/>
  <c r="IE84" i="22"/>
  <c r="IF84" i="22" s="1"/>
  <c r="ID198" i="22"/>
  <c r="IG77" i="22"/>
  <c r="IE66" i="22"/>
  <c r="IF66" i="22" s="1"/>
  <c r="IJ41" i="22"/>
  <c r="ID147" i="22"/>
  <c r="IJ113" i="22"/>
  <c r="IJ178" i="22"/>
  <c r="IG125" i="22"/>
  <c r="ID40" i="22"/>
  <c r="ID135" i="22"/>
  <c r="IJ98" i="22"/>
  <c r="IG103" i="22"/>
  <c r="IJ65" i="22"/>
  <c r="IE127" i="22"/>
  <c r="IF127" i="22" s="1"/>
  <c r="IJ160" i="22"/>
  <c r="ID128" i="22"/>
  <c r="IJ56" i="22"/>
  <c r="IE80" i="22"/>
  <c r="IF80" i="22" s="1"/>
  <c r="ID124" i="22"/>
  <c r="ID93" i="22"/>
  <c r="ID182" i="22"/>
  <c r="ID178" i="22"/>
  <c r="IE144" i="22"/>
  <c r="IF144" i="22" s="1"/>
  <c r="IG89" i="22"/>
  <c r="IG38" i="22"/>
  <c r="IJ58" i="22"/>
  <c r="IJ36" i="22"/>
  <c r="ID71" i="22"/>
  <c r="ID55" i="22"/>
  <c r="IG189" i="22"/>
  <c r="ID155" i="22"/>
  <c r="ID129" i="22"/>
  <c r="IJ46" i="22"/>
  <c r="ID75" i="22"/>
  <c r="IG122" i="22"/>
  <c r="ID84" i="22"/>
  <c r="IE102" i="22"/>
  <c r="IF102" i="22" s="1"/>
  <c r="IE63" i="22"/>
  <c r="IF63" i="22" s="1"/>
  <c r="IE78" i="22"/>
  <c r="IF78" i="22" s="1"/>
  <c r="ID153" i="22"/>
  <c r="IG142" i="22"/>
  <c r="IJ97" i="22"/>
  <c r="IJ182" i="22"/>
  <c r="IG161" i="22"/>
  <c r="ID64" i="22"/>
  <c r="IG48" i="22"/>
  <c r="IE46" i="22"/>
  <c r="IF46" i="22" s="1"/>
  <c r="IG60" i="22"/>
  <c r="IE196" i="22"/>
  <c r="IF196" i="22" s="1"/>
  <c r="IE162" i="22"/>
  <c r="IF162" i="22" s="1"/>
  <c r="ID131" i="22"/>
  <c r="IE129" i="22"/>
  <c r="IF129" i="22" s="1"/>
  <c r="IG40" i="22"/>
  <c r="ID160" i="22"/>
  <c r="IJ151" i="22"/>
  <c r="ID192" i="22"/>
  <c r="IE185" i="22"/>
  <c r="IF185" i="22" s="1"/>
  <c r="IJ35" i="22"/>
  <c r="IJ82" i="22"/>
  <c r="ID109" i="22"/>
  <c r="IJ147" i="22"/>
  <c r="IJ81" i="22"/>
  <c r="IJ44" i="22"/>
  <c r="IG197" i="22"/>
  <c r="IE188" i="22"/>
  <c r="IF188" i="22" s="1"/>
  <c r="IG84" i="22"/>
  <c r="IE117" i="22"/>
  <c r="IF117" i="22" s="1"/>
  <c r="IE87" i="22"/>
  <c r="IF87" i="22" s="1"/>
  <c r="IG128" i="22"/>
  <c r="IG149" i="22"/>
  <c r="IE106" i="22"/>
  <c r="IF106" i="22" s="1"/>
  <c r="ID82" i="22"/>
  <c r="IG81" i="22"/>
  <c r="IJ183" i="22"/>
  <c r="IG169" i="22"/>
  <c r="IE121" i="22"/>
  <c r="IF121" i="22" s="1"/>
  <c r="IG109" i="22"/>
  <c r="IG62" i="22"/>
  <c r="IE90" i="22"/>
  <c r="IF90" i="22" s="1"/>
  <c r="IJ164" i="22"/>
  <c r="IJ136" i="22"/>
  <c r="IG174" i="22"/>
  <c r="ID48" i="22"/>
  <c r="ID187" i="22"/>
  <c r="IE110" i="22"/>
  <c r="IF110" i="22" s="1"/>
  <c r="IG112" i="22"/>
  <c r="GK2" i="22"/>
  <c r="HI15" i="22"/>
  <c r="HH15" i="22"/>
  <c r="HH9" i="22"/>
  <c r="HI9" i="22"/>
  <c r="HI25" i="22"/>
  <c r="HH25" i="22"/>
  <c r="HH18" i="22"/>
  <c r="HI18" i="22"/>
  <c r="HI21" i="22"/>
  <c r="HH21" i="22"/>
  <c r="HH14" i="22"/>
  <c r="HI14" i="22"/>
  <c r="HI11" i="22"/>
  <c r="HH11" i="22"/>
  <c r="HI12" i="22"/>
  <c r="HH12" i="22"/>
  <c r="HI29" i="22"/>
  <c r="HH29" i="22"/>
  <c r="HI19" i="22"/>
  <c r="HH19" i="22"/>
  <c r="HI22" i="22"/>
  <c r="HH22" i="22"/>
  <c r="HI26" i="22"/>
  <c r="HH26" i="22"/>
  <c r="HI13" i="22"/>
  <c r="HH13" i="22"/>
  <c r="HI20" i="22"/>
  <c r="HH20" i="22"/>
  <c r="HH24" i="22"/>
  <c r="HI24" i="22"/>
  <c r="HI23" i="22"/>
  <c r="HH23" i="22"/>
  <c r="HI16" i="22"/>
  <c r="HH16" i="22"/>
  <c r="HH28" i="22"/>
  <c r="HI28" i="22"/>
  <c r="HH17" i="22"/>
  <c r="HI17" i="22"/>
  <c r="GL2" i="22"/>
  <c r="HH27" i="22"/>
  <c r="HI27" i="22"/>
  <c r="AH5" i="22" l="1"/>
  <c r="AI5" i="22"/>
  <c r="R100" i="22"/>
  <c r="Q86" i="22"/>
  <c r="Q66" i="22"/>
  <c r="R37" i="22"/>
  <c r="DP23" i="22"/>
  <c r="R153" i="22"/>
  <c r="BP6" i="22"/>
  <c r="BP11" i="22" s="1"/>
  <c r="R76" i="22"/>
  <c r="R17" i="22"/>
  <c r="R158" i="22"/>
  <c r="Q30" i="22"/>
  <c r="R178" i="22"/>
  <c r="Q119" i="22"/>
  <c r="AH8" i="22"/>
  <c r="AI8" i="22"/>
  <c r="AH13" i="22"/>
  <c r="AI13" i="22"/>
  <c r="AI10" i="22"/>
  <c r="AH10" i="22"/>
  <c r="AE16" i="1"/>
  <c r="AD16" i="1" s="1"/>
  <c r="AI12" i="22"/>
  <c r="AH12" i="22"/>
  <c r="AH9" i="22"/>
  <c r="AI9" i="22"/>
  <c r="AI11" i="22"/>
  <c r="AH11" i="22"/>
  <c r="Q115" i="22"/>
  <c r="Q34" i="22"/>
  <c r="AE18" i="1"/>
  <c r="AD18" i="1" s="1"/>
  <c r="BP23" i="22"/>
  <c r="DM34" i="22"/>
  <c r="DO34" i="22"/>
  <c r="Q114" i="22"/>
  <c r="R80" i="22"/>
  <c r="Q79" i="22"/>
  <c r="R72" i="22"/>
  <c r="Q65" i="22"/>
  <c r="R90" i="22"/>
  <c r="BM34" i="22"/>
  <c r="BO34" i="22"/>
  <c r="R83" i="22"/>
  <c r="Q44" i="22"/>
  <c r="Q36" i="22"/>
  <c r="Q21" i="22"/>
  <c r="R185" i="22"/>
  <c r="Q31" i="22"/>
  <c r="R59" i="22"/>
  <c r="Q64" i="22"/>
  <c r="R82" i="22"/>
  <c r="R32" i="22"/>
  <c r="Q171" i="22"/>
  <c r="R186" i="22"/>
  <c r="R53" i="22"/>
  <c r="Q197" i="22"/>
  <c r="R55" i="22"/>
  <c r="R92" i="22"/>
  <c r="R142" i="22"/>
  <c r="R166" i="22"/>
  <c r="Q102" i="22"/>
  <c r="Q63" i="22"/>
  <c r="Q91" i="22"/>
  <c r="R145" i="22"/>
  <c r="Q117" i="22"/>
  <c r="Q127" i="22"/>
  <c r="R70" i="22"/>
  <c r="Q95" i="22"/>
  <c r="R176" i="22"/>
  <c r="Q57" i="22"/>
  <c r="R162" i="22"/>
  <c r="R69" i="22"/>
  <c r="Q172" i="22"/>
  <c r="R141" i="22"/>
  <c r="Q113" i="22"/>
  <c r="Q75" i="22"/>
  <c r="R73" i="22"/>
  <c r="R110" i="22"/>
  <c r="R195" i="22"/>
  <c r="R78" i="22"/>
  <c r="R22" i="22"/>
  <c r="R173" i="22"/>
  <c r="Q129" i="22"/>
  <c r="Q29" i="22"/>
  <c r="R39" i="22"/>
  <c r="R122" i="22"/>
  <c r="Q120" i="22"/>
  <c r="R46" i="22"/>
  <c r="R146" i="22"/>
  <c r="Q93" i="22"/>
  <c r="Q123" i="22"/>
  <c r="R118" i="22"/>
  <c r="R68" i="22"/>
  <c r="Q116" i="22"/>
  <c r="R163" i="22"/>
  <c r="R50" i="22"/>
  <c r="R25" i="22"/>
  <c r="Q147" i="22"/>
  <c r="Q151" i="22"/>
  <c r="Q164" i="22"/>
  <c r="Q125" i="22"/>
  <c r="R67" i="22"/>
  <c r="Q54" i="22"/>
  <c r="Q88" i="22"/>
  <c r="R144" i="22"/>
  <c r="R33" i="22"/>
  <c r="R104" i="22"/>
  <c r="Q198" i="22"/>
  <c r="R132" i="22"/>
  <c r="R134" i="22"/>
  <c r="R38" i="22"/>
  <c r="Q20" i="22"/>
  <c r="Q174" i="22"/>
  <c r="R140" i="22"/>
  <c r="Q94" i="22"/>
  <c r="R124" i="22"/>
  <c r="Q58" i="22"/>
  <c r="Q183" i="22"/>
  <c r="R179" i="22"/>
  <c r="R188" i="22"/>
  <c r="R47" i="22"/>
  <c r="R194" i="22"/>
  <c r="R133" i="22"/>
  <c r="R148" i="22"/>
  <c r="R143" i="22"/>
  <c r="R24" i="22"/>
  <c r="Q189" i="22"/>
  <c r="Q160" i="22"/>
  <c r="R200" i="22"/>
  <c r="Q71" i="22"/>
  <c r="R101" i="22"/>
  <c r="Q81" i="22"/>
  <c r="Q62" i="22"/>
  <c r="R97" i="22"/>
  <c r="R187" i="22"/>
  <c r="Q105" i="22"/>
  <c r="R23" i="22"/>
  <c r="R45" i="22"/>
  <c r="R42" i="22"/>
  <c r="Q26" i="22"/>
  <c r="Q150" i="22"/>
  <c r="Q139" i="22"/>
  <c r="Q169" i="22"/>
  <c r="Q199" i="22"/>
  <c r="Q201" i="22"/>
  <c r="Q18" i="22"/>
  <c r="Q175" i="22"/>
  <c r="R126" i="22"/>
  <c r="Q167" i="22"/>
  <c r="Q170" i="22"/>
  <c r="R87" i="22"/>
  <c r="R177" i="22"/>
  <c r="Q138" i="22"/>
  <c r="Q9" i="22"/>
  <c r="R9" i="22"/>
  <c r="R10" i="22"/>
  <c r="Q10" i="22"/>
  <c r="Q15" i="22"/>
  <c r="R15" i="22"/>
  <c r="Q35" i="22"/>
  <c r="R85" i="22"/>
  <c r="R12" i="22"/>
  <c r="Q12" i="22"/>
  <c r="R8" i="22"/>
  <c r="Q8" i="22"/>
  <c r="R6" i="22"/>
  <c r="Q4" i="22"/>
  <c r="R4" i="22"/>
  <c r="Q11" i="22"/>
  <c r="R11" i="22"/>
  <c r="R16" i="22"/>
  <c r="Q136" i="22"/>
  <c r="R14" i="22"/>
  <c r="Q14" i="22"/>
  <c r="R7" i="22"/>
  <c r="R5" i="22"/>
  <c r="Q5" i="22"/>
  <c r="Q13" i="22"/>
  <c r="R13" i="22"/>
  <c r="BO19" i="22"/>
  <c r="AB10" i="1" s="1"/>
  <c r="BP19" i="22"/>
  <c r="AC10" i="1" s="1"/>
  <c r="DP9" i="22"/>
  <c r="EO30" i="22"/>
  <c r="EM30" i="22"/>
  <c r="HC31" i="22"/>
  <c r="HE54" i="22"/>
  <c r="HF54" i="22" s="1"/>
  <c r="HE157" i="22"/>
  <c r="HF157" i="22" s="1"/>
  <c r="HE199" i="22"/>
  <c r="HF199" i="22" s="1"/>
  <c r="HG164" i="22"/>
  <c r="HE150" i="22"/>
  <c r="HF150" i="22" s="1"/>
  <c r="HD94" i="22"/>
  <c r="HG123" i="22"/>
  <c r="HG36" i="22"/>
  <c r="HG129" i="22"/>
  <c r="HD168" i="22"/>
  <c r="HD114" i="22"/>
  <c r="HJ34" i="22"/>
  <c r="HD64" i="22"/>
  <c r="HD133" i="22"/>
  <c r="HG53" i="22"/>
  <c r="HD124" i="22"/>
  <c r="HG100" i="22"/>
  <c r="HG118" i="22"/>
  <c r="HE176" i="22"/>
  <c r="HF176" i="22" s="1"/>
  <c r="HD108" i="22"/>
  <c r="HE136" i="22"/>
  <c r="HF136" i="22" s="1"/>
  <c r="HG81" i="22"/>
  <c r="HE173" i="22"/>
  <c r="HF173" i="22" s="1"/>
  <c r="HE114" i="22"/>
  <c r="HF114" i="22" s="1"/>
  <c r="HG192" i="22"/>
  <c r="HG34" i="22"/>
  <c r="HD42" i="22"/>
  <c r="HD132" i="22"/>
  <c r="HE41" i="22"/>
  <c r="HF41" i="22" s="1"/>
  <c r="HE109" i="22"/>
  <c r="HF109" i="22" s="1"/>
  <c r="HE117" i="22"/>
  <c r="HF117" i="22" s="1"/>
  <c r="HD38" i="22"/>
  <c r="HG47" i="22"/>
  <c r="HG189" i="22"/>
  <c r="HG140" i="22"/>
  <c r="HE91" i="22"/>
  <c r="HF91" i="22" s="1"/>
  <c r="HG184" i="22"/>
  <c r="HE89" i="22"/>
  <c r="HF89" i="22" s="1"/>
  <c r="HE144" i="22"/>
  <c r="HF144" i="22" s="1"/>
  <c r="HD56" i="22"/>
  <c r="HD150" i="22"/>
  <c r="HD78" i="22"/>
  <c r="HG75" i="22"/>
  <c r="HG58" i="22"/>
  <c r="HD90" i="22"/>
  <c r="HG127" i="22"/>
  <c r="HG143" i="22"/>
  <c r="HD184" i="22"/>
  <c r="HG101" i="22"/>
  <c r="HE194" i="22"/>
  <c r="HF194" i="22" s="1"/>
  <c r="HE73" i="22"/>
  <c r="HF73" i="22" s="1"/>
  <c r="HD186" i="22"/>
  <c r="HE186" i="22"/>
  <c r="HF186" i="22" s="1"/>
  <c r="HE187" i="22"/>
  <c r="HF187" i="22" s="1"/>
  <c r="HG90" i="22"/>
  <c r="HG57" i="22"/>
  <c r="HE49" i="22"/>
  <c r="HF49" i="22" s="1"/>
  <c r="HD156" i="22"/>
  <c r="HD79" i="22"/>
  <c r="HG64" i="22"/>
  <c r="HE168" i="22"/>
  <c r="HF168" i="22" s="1"/>
  <c r="HE104" i="22"/>
  <c r="HF104" i="22" s="1"/>
  <c r="HD144" i="22"/>
  <c r="HD139" i="22"/>
  <c r="HE59" i="22"/>
  <c r="HF59" i="22" s="1"/>
  <c r="HE160" i="22"/>
  <c r="HF160" i="22" s="1"/>
  <c r="HG96" i="22"/>
  <c r="HG80" i="22"/>
  <c r="HE105" i="22"/>
  <c r="HF105" i="22" s="1"/>
  <c r="HE81" i="22"/>
  <c r="HF81" i="22" s="1"/>
  <c r="HE63" i="22"/>
  <c r="HF63" i="22" s="1"/>
  <c r="HD47" i="22"/>
  <c r="HG197" i="22"/>
  <c r="HE70" i="22"/>
  <c r="HF70" i="22" s="1"/>
  <c r="HE126" i="22"/>
  <c r="HF126" i="22" s="1"/>
  <c r="HE182" i="22"/>
  <c r="HF182" i="22" s="1"/>
  <c r="HD153" i="22"/>
  <c r="HE120" i="22"/>
  <c r="HF120" i="22" s="1"/>
  <c r="HE39" i="22"/>
  <c r="HF39" i="22" s="1"/>
  <c r="HG141" i="22"/>
  <c r="HD166" i="22"/>
  <c r="HD96" i="22"/>
  <c r="HE175" i="22"/>
  <c r="HF175" i="22" s="1"/>
  <c r="HD53" i="22"/>
  <c r="HD127" i="22"/>
  <c r="HG188" i="22"/>
  <c r="HD176" i="22"/>
  <c r="HD118" i="22"/>
  <c r="HD192" i="22"/>
  <c r="HD145" i="22"/>
  <c r="HG134" i="22"/>
  <c r="HE88" i="22"/>
  <c r="HF88" i="22" s="1"/>
  <c r="HG59" i="22"/>
  <c r="HD84" i="22"/>
  <c r="HD74" i="22"/>
  <c r="HG148" i="22"/>
  <c r="HD100" i="22"/>
  <c r="HE198" i="22"/>
  <c r="HF198" i="22" s="1"/>
  <c r="HE50" i="22"/>
  <c r="HF50" i="22" s="1"/>
  <c r="HD69" i="22"/>
  <c r="HG172" i="22"/>
  <c r="HD152" i="22"/>
  <c r="HE135" i="22"/>
  <c r="HF135" i="22" s="1"/>
  <c r="HD140" i="22"/>
  <c r="HE200" i="22"/>
  <c r="HF200" i="22" s="1"/>
  <c r="HG153" i="22"/>
  <c r="HG84" i="22"/>
  <c r="HD194" i="22"/>
  <c r="HE48" i="22"/>
  <c r="HF48" i="22" s="1"/>
  <c r="HD77" i="22"/>
  <c r="HE94" i="22"/>
  <c r="HF94" i="22" s="1"/>
  <c r="HG97" i="22"/>
  <c r="HE118" i="22"/>
  <c r="HF118" i="22" s="1"/>
  <c r="HE169" i="22"/>
  <c r="HF169" i="22" s="1"/>
  <c r="HD75" i="22"/>
  <c r="HE179" i="22"/>
  <c r="HF179" i="22" s="1"/>
  <c r="HE77" i="22"/>
  <c r="HF77" i="22" s="1"/>
  <c r="HG95" i="22"/>
  <c r="HD171" i="22"/>
  <c r="HD48" i="22"/>
  <c r="HG115" i="22"/>
  <c r="HG44" i="22"/>
  <c r="HD41" i="22"/>
  <c r="HD61" i="22"/>
  <c r="HD126" i="22"/>
  <c r="HD190" i="22"/>
  <c r="HD72" i="22"/>
  <c r="HG51" i="22"/>
  <c r="HG157" i="22"/>
  <c r="HG145" i="22"/>
  <c r="HE40" i="22"/>
  <c r="HF40" i="22" s="1"/>
  <c r="HD159" i="22"/>
  <c r="HD66" i="22"/>
  <c r="HG158" i="22"/>
  <c r="HE51" i="22"/>
  <c r="HF51" i="22" s="1"/>
  <c r="HG73" i="22"/>
  <c r="HE167" i="22"/>
  <c r="HF167" i="22" s="1"/>
  <c r="HJ33" i="22"/>
  <c r="HG35" i="22"/>
  <c r="HG130" i="22"/>
  <c r="HJ39" i="22"/>
  <c r="HD76" i="22"/>
  <c r="HE149" i="22"/>
  <c r="HF149" i="22" s="1"/>
  <c r="HD81" i="22"/>
  <c r="HD130" i="22"/>
  <c r="HG186" i="22"/>
  <c r="HE177" i="22"/>
  <c r="HF177" i="22" s="1"/>
  <c r="HE38" i="22"/>
  <c r="HF38" i="22" s="1"/>
  <c r="HG86" i="22"/>
  <c r="HE99" i="22"/>
  <c r="HF99" i="22" s="1"/>
  <c r="HG156" i="22"/>
  <c r="HG119" i="22"/>
  <c r="HE153" i="22"/>
  <c r="HF153" i="22" s="1"/>
  <c r="HE110" i="22"/>
  <c r="HF110" i="22" s="1"/>
  <c r="HD63" i="22"/>
  <c r="HG198" i="22"/>
  <c r="HE97" i="22"/>
  <c r="HF97" i="22" s="1"/>
  <c r="HG194" i="22"/>
  <c r="HE148" i="22"/>
  <c r="HF148" i="22" s="1"/>
  <c r="HG173" i="22"/>
  <c r="HD57" i="22"/>
  <c r="HG200" i="22"/>
  <c r="HD37" i="22"/>
  <c r="HD117" i="22"/>
  <c r="HG39" i="22"/>
  <c r="HE116" i="22"/>
  <c r="HF116" i="22" s="1"/>
  <c r="HG79" i="22"/>
  <c r="HG139" i="22"/>
  <c r="HG107" i="22"/>
  <c r="HE170" i="22"/>
  <c r="HF170" i="22" s="1"/>
  <c r="HG85" i="22"/>
  <c r="HD113" i="22"/>
  <c r="HG49" i="22"/>
  <c r="HD151" i="22"/>
  <c r="HE98" i="22"/>
  <c r="HF98" i="22" s="1"/>
  <c r="HG138" i="22"/>
  <c r="HG45" i="22"/>
  <c r="HG38" i="22"/>
  <c r="HG116" i="22"/>
  <c r="HG112" i="22"/>
  <c r="HD92" i="22"/>
  <c r="HE100" i="22"/>
  <c r="HF100" i="22" s="1"/>
  <c r="HG104" i="22"/>
  <c r="HE122" i="22"/>
  <c r="HF122" i="22" s="1"/>
  <c r="HD70" i="22"/>
  <c r="HG171" i="22"/>
  <c r="HG169" i="22"/>
  <c r="HG150" i="22"/>
  <c r="HE53" i="22"/>
  <c r="HF53" i="22" s="1"/>
  <c r="HE185" i="22"/>
  <c r="HF185" i="22" s="1"/>
  <c r="HE106" i="22"/>
  <c r="HF106" i="22" s="1"/>
  <c r="HG185" i="22"/>
  <c r="HD123" i="22"/>
  <c r="HJ31" i="22"/>
  <c r="HE72" i="22"/>
  <c r="HF72" i="22" s="1"/>
  <c r="HD136" i="22"/>
  <c r="HE180" i="22"/>
  <c r="HF180" i="22" s="1"/>
  <c r="HD199" i="22"/>
  <c r="HG147" i="22"/>
  <c r="HD91" i="22"/>
  <c r="HE171" i="22"/>
  <c r="HF171" i="22" s="1"/>
  <c r="HG33" i="22"/>
  <c r="HD95" i="22"/>
  <c r="HG159" i="22"/>
  <c r="HD146" i="22"/>
  <c r="HE84" i="22"/>
  <c r="HF84" i="22" s="1"/>
  <c r="HE92" i="22"/>
  <c r="HF92" i="22" s="1"/>
  <c r="HD135" i="22"/>
  <c r="HG151" i="22"/>
  <c r="HG137" i="22"/>
  <c r="HD157" i="22"/>
  <c r="HG187" i="22"/>
  <c r="HE93" i="22"/>
  <c r="HF93" i="22" s="1"/>
  <c r="HG126" i="22"/>
  <c r="HG165" i="22"/>
  <c r="HE193" i="22"/>
  <c r="HF193" i="22" s="1"/>
  <c r="HG166" i="22"/>
  <c r="HD98" i="22"/>
  <c r="HE35" i="22"/>
  <c r="HF35" i="22" s="1"/>
  <c r="HG178" i="22"/>
  <c r="HG142" i="22"/>
  <c r="HE119" i="22"/>
  <c r="HF119" i="22" s="1"/>
  <c r="HG83" i="22"/>
  <c r="HE87" i="22"/>
  <c r="HF87" i="22" s="1"/>
  <c r="HE103" i="22"/>
  <c r="HF103" i="22" s="1"/>
  <c r="HD73" i="22"/>
  <c r="HD71" i="22"/>
  <c r="HG110" i="22"/>
  <c r="HG136" i="22"/>
  <c r="HG120" i="22"/>
  <c r="HD104" i="22"/>
  <c r="HG162" i="22"/>
  <c r="HG113" i="22"/>
  <c r="HD122" i="22"/>
  <c r="HG71" i="22"/>
  <c r="HG41" i="22"/>
  <c r="HG121" i="22"/>
  <c r="HG54" i="22"/>
  <c r="HE133" i="22"/>
  <c r="HF133" i="22" s="1"/>
  <c r="HE121" i="22"/>
  <c r="HF121" i="22" s="1"/>
  <c r="HE45" i="22"/>
  <c r="HF45" i="22" s="1"/>
  <c r="HG108" i="22"/>
  <c r="HE112" i="22"/>
  <c r="HF112" i="22" s="1"/>
  <c r="HD88" i="22"/>
  <c r="HD44" i="22"/>
  <c r="HG72" i="22"/>
  <c r="HE31" i="22"/>
  <c r="HF31" i="22" s="1"/>
  <c r="HG37" i="22"/>
  <c r="HG124" i="22"/>
  <c r="HD105" i="22"/>
  <c r="HG199" i="22"/>
  <c r="HG65" i="22"/>
  <c r="HE111" i="22"/>
  <c r="HF111" i="22" s="1"/>
  <c r="HE128" i="22"/>
  <c r="HF128" i="22" s="1"/>
  <c r="HG88" i="22"/>
  <c r="HD180" i="22"/>
  <c r="HD138" i="22"/>
  <c r="HE184" i="22"/>
  <c r="HF184" i="22" s="1"/>
  <c r="HE95" i="22"/>
  <c r="HF95" i="22" s="1"/>
  <c r="HD33" i="22"/>
  <c r="HG106" i="22"/>
  <c r="HE65" i="22"/>
  <c r="HF65" i="22" s="1"/>
  <c r="HE146" i="22"/>
  <c r="HF146" i="22" s="1"/>
  <c r="HE47" i="22"/>
  <c r="HF47" i="22" s="1"/>
  <c r="HE174" i="22"/>
  <c r="HF174" i="22" s="1"/>
  <c r="HD103" i="22"/>
  <c r="HD143" i="22"/>
  <c r="HG193" i="22"/>
  <c r="HG77" i="22"/>
  <c r="HE131" i="22"/>
  <c r="HF131" i="22" s="1"/>
  <c r="HD107" i="22"/>
  <c r="HD182" i="22"/>
  <c r="HD181" i="22"/>
  <c r="HG154" i="22"/>
  <c r="HD177" i="22"/>
  <c r="HG91" i="22"/>
  <c r="HG146" i="22"/>
  <c r="HE52" i="22"/>
  <c r="HF52" i="22" s="1"/>
  <c r="HJ35" i="22"/>
  <c r="HD115" i="22"/>
  <c r="HG177" i="22"/>
  <c r="HG167" i="22"/>
  <c r="HD187" i="22"/>
  <c r="HG60" i="22"/>
  <c r="HE55" i="22"/>
  <c r="HF55" i="22" s="1"/>
  <c r="HE127" i="22"/>
  <c r="HF127" i="22" s="1"/>
  <c r="HG122" i="22"/>
  <c r="HD173" i="22"/>
  <c r="HG70" i="22"/>
  <c r="HE162" i="22"/>
  <c r="HF162" i="22" s="1"/>
  <c r="HD46" i="22"/>
  <c r="HG31" i="22"/>
  <c r="HG155" i="22"/>
  <c r="HE147" i="22"/>
  <c r="HF147" i="22" s="1"/>
  <c r="HD101" i="22"/>
  <c r="HG67" i="22"/>
  <c r="HE34" i="22"/>
  <c r="HF34" i="22" s="1"/>
  <c r="HG191" i="22"/>
  <c r="HE62" i="22"/>
  <c r="HF62" i="22" s="1"/>
  <c r="HG125" i="22"/>
  <c r="HE178" i="22"/>
  <c r="HF178" i="22" s="1"/>
  <c r="HE86" i="22"/>
  <c r="HF86" i="22" s="1"/>
  <c r="HD128" i="22"/>
  <c r="HD50" i="22"/>
  <c r="HD62" i="22"/>
  <c r="HE96" i="22"/>
  <c r="HF96" i="22" s="1"/>
  <c r="HD160" i="22"/>
  <c r="HD162" i="22"/>
  <c r="HE189" i="22"/>
  <c r="HF189" i="22" s="1"/>
  <c r="HE183" i="22"/>
  <c r="HF183" i="22" s="1"/>
  <c r="HE151" i="22"/>
  <c r="HF151" i="22" s="1"/>
  <c r="HG32" i="22"/>
  <c r="HE58" i="22"/>
  <c r="HF58" i="22" s="1"/>
  <c r="HE137" i="22"/>
  <c r="HF137" i="22" s="1"/>
  <c r="HE163" i="22"/>
  <c r="HF163" i="22" s="1"/>
  <c r="HD158" i="22"/>
  <c r="HE85" i="22"/>
  <c r="HF85" i="22" s="1"/>
  <c r="HG89" i="22"/>
  <c r="HE71" i="22"/>
  <c r="HF71" i="22" s="1"/>
  <c r="HG135" i="22"/>
  <c r="HD65" i="22"/>
  <c r="HE74" i="22"/>
  <c r="HF74" i="22" s="1"/>
  <c r="HG74" i="22"/>
  <c r="HE69" i="22"/>
  <c r="HF69" i="22" s="1"/>
  <c r="HE33" i="22"/>
  <c r="HF33" i="22" s="1"/>
  <c r="HE76" i="22"/>
  <c r="HF76" i="22" s="1"/>
  <c r="HD183" i="22"/>
  <c r="HG195" i="22"/>
  <c r="HD174" i="22"/>
  <c r="HE43" i="22"/>
  <c r="HF43" i="22" s="1"/>
  <c r="HE152" i="22"/>
  <c r="HF152" i="22" s="1"/>
  <c r="HD200" i="22"/>
  <c r="HE130" i="22"/>
  <c r="HF130" i="22" s="1"/>
  <c r="HD109" i="22"/>
  <c r="HE78" i="22"/>
  <c r="HF78" i="22" s="1"/>
  <c r="HD93" i="22"/>
  <c r="HG103" i="22"/>
  <c r="HG133" i="22"/>
  <c r="HG181" i="22"/>
  <c r="HE60" i="22"/>
  <c r="HF60" i="22" s="1"/>
  <c r="HG92" i="22"/>
  <c r="HD89" i="22"/>
  <c r="HD196" i="22"/>
  <c r="HD82" i="22"/>
  <c r="HG161" i="22"/>
  <c r="HG48" i="22"/>
  <c r="HG131" i="22"/>
  <c r="HD189" i="22"/>
  <c r="HD119" i="22"/>
  <c r="HE102" i="22"/>
  <c r="HF102" i="22" s="1"/>
  <c r="HD129" i="22"/>
  <c r="HD191" i="22"/>
  <c r="HE64" i="22"/>
  <c r="HF64" i="22" s="1"/>
  <c r="HG46" i="22"/>
  <c r="HD155" i="22"/>
  <c r="HD31" i="22"/>
  <c r="HE156" i="22"/>
  <c r="HF156" i="22" s="1"/>
  <c r="HD193" i="22"/>
  <c r="HG163" i="22"/>
  <c r="HG105" i="22"/>
  <c r="HD102" i="22"/>
  <c r="HE164" i="22"/>
  <c r="HF164" i="22" s="1"/>
  <c r="HE125" i="22"/>
  <c r="HF125" i="22" s="1"/>
  <c r="HE37" i="22"/>
  <c r="HF37" i="22" s="1"/>
  <c r="HD197" i="22"/>
  <c r="HD67" i="22"/>
  <c r="HG87" i="22"/>
  <c r="HD165" i="22"/>
  <c r="HE190" i="22"/>
  <c r="HF190" i="22" s="1"/>
  <c r="HD161" i="22"/>
  <c r="HG102" i="22"/>
  <c r="HD36" i="22"/>
  <c r="HD35" i="22"/>
  <c r="HD60" i="22"/>
  <c r="HD137" i="22"/>
  <c r="HE115" i="22"/>
  <c r="HF115" i="22" s="1"/>
  <c r="HJ37" i="22"/>
  <c r="HD172" i="22"/>
  <c r="HD86" i="22"/>
  <c r="HG176" i="22"/>
  <c r="HD68" i="22"/>
  <c r="HE134" i="22"/>
  <c r="HF134" i="22" s="1"/>
  <c r="HG99" i="22"/>
  <c r="HD142" i="22"/>
  <c r="HE155" i="22"/>
  <c r="HF155" i="22" s="1"/>
  <c r="HE123" i="22"/>
  <c r="HF123" i="22" s="1"/>
  <c r="HG128" i="22"/>
  <c r="HG201" i="22"/>
  <c r="HD167" i="22"/>
  <c r="HG56" i="22"/>
  <c r="HG183" i="22"/>
  <c r="HD120" i="22"/>
  <c r="HE197" i="22"/>
  <c r="HF197" i="22" s="1"/>
  <c r="HE83" i="22"/>
  <c r="HF83" i="22" s="1"/>
  <c r="HD111" i="22"/>
  <c r="HE113" i="22"/>
  <c r="HF113" i="22" s="1"/>
  <c r="HD170" i="22"/>
  <c r="HD34" i="22"/>
  <c r="HD52" i="22"/>
  <c r="HE159" i="22"/>
  <c r="HF159" i="22" s="1"/>
  <c r="HE32" i="22"/>
  <c r="HF32" i="22" s="1"/>
  <c r="HJ38" i="22"/>
  <c r="HG114" i="22"/>
  <c r="HG76" i="22"/>
  <c r="HD85" i="22"/>
  <c r="HG43" i="22"/>
  <c r="HG170" i="22"/>
  <c r="HE46" i="22"/>
  <c r="HF46" i="22" s="1"/>
  <c r="HE75" i="22"/>
  <c r="HF75" i="22" s="1"/>
  <c r="HG62" i="22"/>
  <c r="HG40" i="22"/>
  <c r="HE142" i="22"/>
  <c r="HF142" i="22" s="1"/>
  <c r="HD116" i="22"/>
  <c r="HG69" i="22"/>
  <c r="HE66" i="22"/>
  <c r="HF66" i="22" s="1"/>
  <c r="HE68" i="22"/>
  <c r="HF68" i="22" s="1"/>
  <c r="HE192" i="22"/>
  <c r="HF192" i="22" s="1"/>
  <c r="HE90" i="22"/>
  <c r="HF90" i="22" s="1"/>
  <c r="HD198" i="22"/>
  <c r="HE201" i="22"/>
  <c r="HF201" i="22" s="1"/>
  <c r="HD148" i="22"/>
  <c r="HD154" i="22"/>
  <c r="HD112" i="22"/>
  <c r="HJ32" i="22"/>
  <c r="HE143" i="22"/>
  <c r="HF143" i="22" s="1"/>
  <c r="HE141" i="22"/>
  <c r="HF141" i="22" s="1"/>
  <c r="HD49" i="22"/>
  <c r="HE188" i="22"/>
  <c r="HF188" i="22" s="1"/>
  <c r="HD45" i="22"/>
  <c r="HD54" i="22"/>
  <c r="HG196" i="22"/>
  <c r="HD87" i="22"/>
  <c r="HG50" i="22"/>
  <c r="HD99" i="22"/>
  <c r="HD80" i="22"/>
  <c r="HG52" i="22"/>
  <c r="HE140" i="22"/>
  <c r="HF140" i="22" s="1"/>
  <c r="HG132" i="22"/>
  <c r="HD97" i="22"/>
  <c r="HG168" i="22"/>
  <c r="HE44" i="22"/>
  <c r="HF44" i="22" s="1"/>
  <c r="HE36" i="22"/>
  <c r="HF36" i="22" s="1"/>
  <c r="HG174" i="22"/>
  <c r="HG144" i="22"/>
  <c r="HD185" i="22"/>
  <c r="HD55" i="22"/>
  <c r="HE145" i="22"/>
  <c r="HF145" i="22" s="1"/>
  <c r="HG66" i="22"/>
  <c r="HD178" i="22"/>
  <c r="HE107" i="22"/>
  <c r="HF107" i="22" s="1"/>
  <c r="HD51" i="22"/>
  <c r="HE79" i="22"/>
  <c r="HF79" i="22" s="1"/>
  <c r="HE80" i="22"/>
  <c r="HF80" i="22" s="1"/>
  <c r="HD164" i="22"/>
  <c r="HG175" i="22"/>
  <c r="HE195" i="22"/>
  <c r="HF195" i="22" s="1"/>
  <c r="HG160" i="22"/>
  <c r="HE57" i="22"/>
  <c r="HF57" i="22" s="1"/>
  <c r="HE166" i="22"/>
  <c r="HF166" i="22" s="1"/>
  <c r="HD131" i="22"/>
  <c r="HE132" i="22"/>
  <c r="HF132" i="22" s="1"/>
  <c r="HG111" i="22"/>
  <c r="HD106" i="22"/>
  <c r="HD43" i="22"/>
  <c r="HE108" i="22"/>
  <c r="HF108" i="22" s="1"/>
  <c r="HE129" i="22"/>
  <c r="HF129" i="22" s="1"/>
  <c r="HE191" i="22"/>
  <c r="HF191" i="22" s="1"/>
  <c r="HD125" i="22"/>
  <c r="HE181" i="22"/>
  <c r="HF181" i="22" s="1"/>
  <c r="HE42" i="22"/>
  <c r="HF42" i="22" s="1"/>
  <c r="HE172" i="22"/>
  <c r="HF172" i="22" s="1"/>
  <c r="HE101" i="22"/>
  <c r="HF101" i="22" s="1"/>
  <c r="HD188" i="22"/>
  <c r="HG93" i="22"/>
  <c r="HG149" i="22"/>
  <c r="HE165" i="22"/>
  <c r="HF165" i="22" s="1"/>
  <c r="HD149" i="22"/>
  <c r="HG94" i="22"/>
  <c r="HE61" i="22"/>
  <c r="HF61" i="22" s="1"/>
  <c r="HD110" i="22"/>
  <c r="HG61" i="22"/>
  <c r="HG68" i="22"/>
  <c r="HD40" i="22"/>
  <c r="HG190" i="22"/>
  <c r="HG78" i="22"/>
  <c r="HE154" i="22"/>
  <c r="HF154" i="22" s="1"/>
  <c r="HE161" i="22"/>
  <c r="HF161" i="22" s="1"/>
  <c r="HG109" i="22"/>
  <c r="HD121" i="22"/>
  <c r="HD83" i="22"/>
  <c r="HD175" i="22"/>
  <c r="HD147" i="22"/>
  <c r="HE67" i="22"/>
  <c r="HF67" i="22" s="1"/>
  <c r="HD32" i="22"/>
  <c r="HD163" i="22"/>
  <c r="HJ40" i="22"/>
  <c r="HD179" i="22"/>
  <c r="HG179" i="22"/>
  <c r="HG182" i="22"/>
  <c r="HG82" i="22"/>
  <c r="HE56" i="22"/>
  <c r="HF56" i="22" s="1"/>
  <c r="HD58" i="22"/>
  <c r="HE138" i="22"/>
  <c r="HF138" i="22" s="1"/>
  <c r="HD141" i="22"/>
  <c r="HE124" i="22"/>
  <c r="HF124" i="22" s="1"/>
  <c r="HG42" i="22"/>
  <c r="HG180" i="22"/>
  <c r="HG63" i="22"/>
  <c r="HE139" i="22"/>
  <c r="HF139" i="22" s="1"/>
  <c r="HD195" i="22"/>
  <c r="HD59" i="22"/>
  <c r="HE196" i="22"/>
  <c r="HF196" i="22" s="1"/>
  <c r="HE82" i="22"/>
  <c r="HF82" i="22" s="1"/>
  <c r="HE158" i="22"/>
  <c r="HF158" i="22" s="1"/>
  <c r="HG98" i="22"/>
  <c r="HG117" i="22"/>
  <c r="HD169" i="22"/>
  <c r="HD39" i="22"/>
  <c r="HG152" i="22"/>
  <c r="HJ36" i="22"/>
  <c r="HD201" i="22"/>
  <c r="HG55" i="22"/>
  <c r="HD134" i="22"/>
  <c r="BN40" i="22"/>
  <c r="BO40" i="22" s="1"/>
  <c r="BN45" i="22" s="1"/>
  <c r="BN41" i="22"/>
  <c r="BP8" i="22"/>
  <c r="BO22" i="22"/>
  <c r="BP22" i="22" s="1"/>
  <c r="EO32" i="22"/>
  <c r="EM32" i="22"/>
  <c r="CN24" i="22"/>
  <c r="CP24" i="22" s="1"/>
  <c r="CN9" i="22"/>
  <c r="CM39" i="22"/>
  <c r="CN39" i="22" s="1"/>
  <c r="CO10" i="22"/>
  <c r="CO6" i="22"/>
  <c r="CM2" i="22"/>
  <c r="CP17" i="22"/>
  <c r="CM38" i="22"/>
  <c r="CN38" i="22" s="1"/>
  <c r="CN14" i="22"/>
  <c r="CP14" i="22" s="1"/>
  <c r="CP15" i="22" s="1"/>
  <c r="CN10" i="22"/>
  <c r="CM28" i="22"/>
  <c r="CL34" i="22" s="1"/>
  <c r="CN23" i="22"/>
  <c r="CN22" i="22"/>
  <c r="CN8" i="22"/>
  <c r="CN6" i="22"/>
  <c r="CO8" i="22"/>
  <c r="CM40" i="22"/>
  <c r="CN7" i="22"/>
  <c r="CP7" i="22" s="1"/>
  <c r="CN19" i="22"/>
  <c r="CM41" i="22"/>
  <c r="CO9" i="22"/>
  <c r="CO23" i="22" s="1"/>
  <c r="CN21" i="22"/>
  <c r="CP21" i="22" s="1"/>
  <c r="CP26" i="22" s="1"/>
  <c r="AA12" i="1" s="1"/>
  <c r="HJ30" i="22"/>
  <c r="HE30" i="22"/>
  <c r="HF30" i="22" s="1"/>
  <c r="HG30" i="22"/>
  <c r="DP40" i="22"/>
  <c r="DN44" i="22"/>
  <c r="DP8" i="22"/>
  <c r="DO22" i="22"/>
  <c r="DP22" i="22" s="1"/>
  <c r="DL31" i="22"/>
  <c r="DL32" i="22"/>
  <c r="DL33" i="22"/>
  <c r="DL30" i="22"/>
  <c r="EM31" i="22"/>
  <c r="EO31" i="22"/>
  <c r="FM33" i="22"/>
  <c r="FO33" i="22"/>
  <c r="DP10" i="22"/>
  <c r="EO33" i="22"/>
  <c r="EM33" i="22"/>
  <c r="FO32" i="22"/>
  <c r="FM32" i="22"/>
  <c r="BP9" i="22"/>
  <c r="DN41" i="22"/>
  <c r="DN40" i="22"/>
  <c r="DO40" i="22" s="1"/>
  <c r="DN45" i="22" s="1"/>
  <c r="FO31" i="22"/>
  <c r="FM31" i="22"/>
  <c r="BP10" i="22"/>
  <c r="BL33" i="22"/>
  <c r="BL32" i="22"/>
  <c r="BL30" i="22"/>
  <c r="BL31" i="22"/>
  <c r="DP6" i="22"/>
  <c r="DP11" i="22" s="1"/>
  <c r="FM30" i="22"/>
  <c r="FO30" i="22"/>
  <c r="BN44" i="22"/>
  <c r="BP40" i="22"/>
  <c r="DO19" i="22"/>
  <c r="AB14" i="1" s="1"/>
  <c r="DP19" i="22"/>
  <c r="AC14" i="1" s="1"/>
  <c r="II40" i="22"/>
  <c r="IH40" i="22"/>
  <c r="II31" i="22"/>
  <c r="IH31" i="22"/>
  <c r="II33" i="22"/>
  <c r="IH33" i="22"/>
  <c r="IH39" i="22"/>
  <c r="II39" i="22"/>
  <c r="II35" i="22"/>
  <c r="IH35" i="22"/>
  <c r="IH34" i="22"/>
  <c r="II34" i="22"/>
  <c r="IH36" i="22"/>
  <c r="II36" i="22"/>
  <c r="IH38" i="22"/>
  <c r="II38" i="22"/>
  <c r="II37" i="22"/>
  <c r="IH37" i="22"/>
  <c r="II32" i="22"/>
  <c r="IH32" i="22"/>
  <c r="II30" i="22"/>
  <c r="IH30" i="22"/>
  <c r="GO10" i="22"/>
  <c r="GO8" i="22"/>
  <c r="GO9" i="22"/>
  <c r="GO23" i="22" s="1"/>
  <c r="GM28" i="22"/>
  <c r="GL34" i="22" s="1"/>
  <c r="GM38" i="22"/>
  <c r="GN38" i="22" s="1"/>
  <c r="GN22" i="22"/>
  <c r="GM39" i="22"/>
  <c r="GN39" i="22" s="1"/>
  <c r="GP17" i="22"/>
  <c r="GN8" i="22"/>
  <c r="GN24" i="22"/>
  <c r="GP24" i="22" s="1"/>
  <c r="GN23" i="22"/>
  <c r="GN7" i="22"/>
  <c r="GP7" i="22" s="1"/>
  <c r="GN19" i="22"/>
  <c r="GN6" i="22"/>
  <c r="GN10" i="22"/>
  <c r="GN21" i="22"/>
  <c r="GP21" i="22" s="1"/>
  <c r="GP26" i="22" s="1"/>
  <c r="AA20" i="1" s="1"/>
  <c r="GM2" i="22"/>
  <c r="GM40" i="22"/>
  <c r="GN14" i="22"/>
  <c r="GP14" i="22" s="1"/>
  <c r="GP15" i="22" s="1"/>
  <c r="GN9" i="22"/>
  <c r="GM41" i="22"/>
  <c r="GO6" i="22"/>
  <c r="GP6" i="22" s="1"/>
  <c r="GP11" i="22" s="1"/>
  <c r="AK10" i="22" l="1"/>
  <c r="AK2" i="22"/>
  <c r="CP23" i="22"/>
  <c r="AK8" i="22"/>
  <c r="AK3" i="22"/>
  <c r="AK14" i="22"/>
  <c r="AK6" i="22"/>
  <c r="AL2" i="22"/>
  <c r="AM28" i="22" s="1"/>
  <c r="AK9" i="22"/>
  <c r="AK4" i="22"/>
  <c r="AK11" i="22"/>
  <c r="AK12" i="22"/>
  <c r="AK13" i="22"/>
  <c r="AK5" i="22"/>
  <c r="AK7" i="22"/>
  <c r="Q6" i="22"/>
  <c r="GM34" i="22"/>
  <c r="GO34" i="22"/>
  <c r="CO34" i="22"/>
  <c r="CM34" i="22"/>
  <c r="AE10" i="1"/>
  <c r="AD10" i="1" s="1"/>
  <c r="CP6" i="22"/>
  <c r="CP11" i="22" s="1"/>
  <c r="DM32" i="22"/>
  <c r="DO32" i="22"/>
  <c r="DM33" i="22"/>
  <c r="DO33" i="22"/>
  <c r="CP8" i="22"/>
  <c r="CO22" i="22"/>
  <c r="CP22" i="22" s="1"/>
  <c r="HI32" i="22"/>
  <c r="HH32" i="22"/>
  <c r="BM33" i="22"/>
  <c r="BO33" i="22"/>
  <c r="DM31" i="22"/>
  <c r="DO31" i="22"/>
  <c r="HH31" i="22"/>
  <c r="HI31" i="22"/>
  <c r="HH39" i="22"/>
  <c r="HI39" i="22"/>
  <c r="BM32" i="22"/>
  <c r="BO32" i="22"/>
  <c r="HI33" i="22"/>
  <c r="HH33" i="22"/>
  <c r="HI34" i="22"/>
  <c r="HH34" i="22"/>
  <c r="AE14" i="1"/>
  <c r="AD14" i="1" s="1"/>
  <c r="CO19" i="22"/>
  <c r="AB12" i="1" s="1"/>
  <c r="CP19" i="22"/>
  <c r="AC12" i="1" s="1"/>
  <c r="CL33" i="22"/>
  <c r="CL30" i="22"/>
  <c r="CL32" i="22"/>
  <c r="CL31" i="22"/>
  <c r="HH37" i="22"/>
  <c r="HI37" i="22"/>
  <c r="HI38" i="22"/>
  <c r="HH38" i="22"/>
  <c r="HH30" i="22"/>
  <c r="HI30" i="22"/>
  <c r="BM31" i="22"/>
  <c r="BO31" i="22"/>
  <c r="CP10" i="22"/>
  <c r="CP9" i="22"/>
  <c r="HI35" i="22"/>
  <c r="HH35" i="22"/>
  <c r="HI40" i="22"/>
  <c r="HH40" i="22"/>
  <c r="CP40" i="22"/>
  <c r="CN44" i="22"/>
  <c r="GP9" i="22"/>
  <c r="BO30" i="22"/>
  <c r="BM30" i="22"/>
  <c r="DM30" i="22"/>
  <c r="DO30" i="22"/>
  <c r="CN41" i="22"/>
  <c r="CN40" i="22"/>
  <c r="CO40" i="22" s="1"/>
  <c r="CN45" i="22" s="1"/>
  <c r="HI36" i="22"/>
  <c r="HH36" i="22"/>
  <c r="GP10" i="22"/>
  <c r="IK2" i="22"/>
  <c r="IL2" i="22"/>
  <c r="GO19" i="22"/>
  <c r="AB20" i="1" s="1"/>
  <c r="GP19" i="22"/>
  <c r="AC20" i="1" s="1"/>
  <c r="GN44" i="22"/>
  <c r="GP40" i="22"/>
  <c r="GL31" i="22"/>
  <c r="GL33" i="22"/>
  <c r="GL30" i="22"/>
  <c r="GL32" i="22"/>
  <c r="GP23" i="22"/>
  <c r="GN41" i="22"/>
  <c r="GN40" i="22"/>
  <c r="GO40" i="22" s="1"/>
  <c r="GN45" i="22" s="1"/>
  <c r="GO22" i="22"/>
  <c r="GP22" i="22" s="1"/>
  <c r="GP8" i="22"/>
  <c r="AO6" i="22" l="1"/>
  <c r="AO9" i="22"/>
  <c r="AO23" i="22" s="1"/>
  <c r="AN23" i="22"/>
  <c r="AM40" i="22"/>
  <c r="AM38" i="22"/>
  <c r="AN38" i="22" s="1"/>
  <c r="AN44" i="22" s="1"/>
  <c r="AO10" i="22"/>
  <c r="AN8" i="22"/>
  <c r="AN7" i="22"/>
  <c r="AP7" i="22" s="1"/>
  <c r="AO8" i="22"/>
  <c r="AO22" i="22" s="1"/>
  <c r="AN10" i="22"/>
  <c r="AM39" i="22"/>
  <c r="AN39" i="22" s="1"/>
  <c r="AN22" i="22"/>
  <c r="AM2" i="22"/>
  <c r="AN9" i="22"/>
  <c r="AP9" i="22" s="1"/>
  <c r="AN19" i="22"/>
  <c r="AP19" i="22" s="1"/>
  <c r="AC8" i="1" s="1"/>
  <c r="AN14" i="22"/>
  <c r="AP14" i="22" s="1"/>
  <c r="AP15" i="22" s="1"/>
  <c r="AN24" i="22"/>
  <c r="AP24" i="22" s="1"/>
  <c r="AM41" i="22"/>
  <c r="AN6" i="22"/>
  <c r="AN21" i="22"/>
  <c r="AP21" i="22" s="1"/>
  <c r="Q7" i="22"/>
  <c r="T5" i="22" s="1"/>
  <c r="AL30" i="22"/>
  <c r="AL31" i="22"/>
  <c r="AE12" i="1"/>
  <c r="AD12" i="1" s="1"/>
  <c r="CM31" i="22"/>
  <c r="CO31" i="22"/>
  <c r="CM32" i="22"/>
  <c r="CO32" i="22"/>
  <c r="CO30" i="22"/>
  <c r="CM30" i="22"/>
  <c r="HK2" i="22"/>
  <c r="HL2" i="22"/>
  <c r="CM33" i="22"/>
  <c r="CO33" i="22"/>
  <c r="IN7" i="22"/>
  <c r="IP7" i="22" s="1"/>
  <c r="IO10" i="22"/>
  <c r="IN8" i="22"/>
  <c r="IM40" i="22"/>
  <c r="IM41" i="22"/>
  <c r="IM38" i="22"/>
  <c r="IN38" i="22" s="1"/>
  <c r="IM2" i="22"/>
  <c r="IM28" i="22"/>
  <c r="IL34" i="22" s="1"/>
  <c r="IN10" i="22"/>
  <c r="IN24" i="22"/>
  <c r="IP24" i="22" s="1"/>
  <c r="IM39" i="22"/>
  <c r="IN39" i="22" s="1"/>
  <c r="IN19" i="22"/>
  <c r="IN21" i="22"/>
  <c r="IP21" i="22" s="1"/>
  <c r="IP26" i="22" s="1"/>
  <c r="AA24" i="1" s="1"/>
  <c r="IN6" i="22"/>
  <c r="IN14" i="22"/>
  <c r="IP14" i="22" s="1"/>
  <c r="IP15" i="22" s="1"/>
  <c r="IP17" i="22"/>
  <c r="IO9" i="22"/>
  <c r="IO23" i="22" s="1"/>
  <c r="IN23" i="22"/>
  <c r="IO6" i="22"/>
  <c r="IO8" i="22"/>
  <c r="IN22" i="22"/>
  <c r="IN9" i="22"/>
  <c r="GO32" i="22"/>
  <c r="GM32" i="22"/>
  <c r="GO30" i="22"/>
  <c r="GM30" i="22"/>
  <c r="AE20" i="1"/>
  <c r="AD20" i="1" s="1"/>
  <c r="GM33" i="22"/>
  <c r="GO33" i="22"/>
  <c r="GM31" i="22"/>
  <c r="GO31" i="22"/>
  <c r="AP23" i="22" l="1"/>
  <c r="AP22" i="22"/>
  <c r="AP26" i="22" s="1"/>
  <c r="AA8" i="1" s="1"/>
  <c r="AP6" i="22"/>
  <c r="AP8" i="22"/>
  <c r="AN41" i="22"/>
  <c r="AP10" i="22"/>
  <c r="AP11" i="22" s="1"/>
  <c r="AP17" i="22" s="1"/>
  <c r="AO19" i="22"/>
  <c r="AB8" i="1" s="1"/>
  <c r="AN40" i="22"/>
  <c r="AO40" i="22" s="1"/>
  <c r="AN45" i="22" s="1"/>
  <c r="AE8" i="1" s="1"/>
  <c r="AD8" i="1" s="1"/>
  <c r="T6" i="22"/>
  <c r="T3" i="22"/>
  <c r="T2" i="22"/>
  <c r="T4" i="22"/>
  <c r="U2" i="22"/>
  <c r="AL32" i="22"/>
  <c r="AM32" i="22" s="1"/>
  <c r="IM34" i="22"/>
  <c r="IO34" i="22"/>
  <c r="IP9" i="22"/>
  <c r="HN19" i="22"/>
  <c r="HM41" i="22"/>
  <c r="HO10" i="22"/>
  <c r="HN14" i="22"/>
  <c r="HP14" i="22" s="1"/>
  <c r="HP15" i="22" s="1"/>
  <c r="HN9" i="22"/>
  <c r="HN7" i="22"/>
  <c r="HP7" i="22" s="1"/>
  <c r="HN8" i="22"/>
  <c r="HM2" i="22"/>
  <c r="HN10" i="22"/>
  <c r="HN6" i="22"/>
  <c r="HN21" i="22"/>
  <c r="HP21" i="22" s="1"/>
  <c r="HP26" i="22" s="1"/>
  <c r="AA22" i="1" s="1"/>
  <c r="HN24" i="22"/>
  <c r="HP24" i="22" s="1"/>
  <c r="HO9" i="22"/>
  <c r="HO23" i="22" s="1"/>
  <c r="HO8" i="22"/>
  <c r="HO6" i="22"/>
  <c r="HN22" i="22"/>
  <c r="HM38" i="22"/>
  <c r="HN38" i="22" s="1"/>
  <c r="HM39" i="22"/>
  <c r="HN39" i="22" s="1"/>
  <c r="HN23" i="22"/>
  <c r="HM28" i="22"/>
  <c r="HL34" i="22" s="1"/>
  <c r="HM40" i="22"/>
  <c r="HP17" i="22"/>
  <c r="AM30" i="22"/>
  <c r="AM31" i="22"/>
  <c r="IP40" i="22"/>
  <c r="IN44" i="22"/>
  <c r="IO22" i="22"/>
  <c r="IP22" i="22" s="1"/>
  <c r="IP8" i="22"/>
  <c r="IP19" i="22"/>
  <c r="AC24" i="1" s="1"/>
  <c r="IO19" i="22"/>
  <c r="AB24" i="1" s="1"/>
  <c r="IN40" i="22"/>
  <c r="IO40" i="22" s="1"/>
  <c r="IN45" i="22" s="1"/>
  <c r="IN41" i="22"/>
  <c r="IP6" i="22"/>
  <c r="IP11" i="22" s="1"/>
  <c r="IP23" i="22"/>
  <c r="IP10" i="22"/>
  <c r="IL30" i="22"/>
  <c r="IL32" i="22"/>
  <c r="IL33" i="22"/>
  <c r="IL31" i="22"/>
  <c r="AP40" i="22" l="1"/>
  <c r="W19" i="22"/>
  <c r="W22" i="22"/>
  <c r="W23" i="22"/>
  <c r="W14" i="22"/>
  <c r="Y14" i="22" s="1"/>
  <c r="Y15" i="22" s="1"/>
  <c r="W24" i="22"/>
  <c r="Y24" i="22" s="1"/>
  <c r="X2" i="22"/>
  <c r="W8" i="22"/>
  <c r="X9" i="22"/>
  <c r="X23" i="22" s="1"/>
  <c r="Y23" i="22" s="1"/>
  <c r="X8" i="22"/>
  <c r="W10" i="22"/>
  <c r="W21" i="22"/>
  <c r="Y21" i="22" s="1"/>
  <c r="V28" i="22"/>
  <c r="V41" i="22"/>
  <c r="X10" i="22"/>
  <c r="V38" i="22"/>
  <c r="W38" i="22" s="1"/>
  <c r="V40" i="22"/>
  <c r="W6" i="22"/>
  <c r="W9" i="22"/>
  <c r="X6" i="22"/>
  <c r="W7" i="22"/>
  <c r="Y7" i="22" s="1"/>
  <c r="V39" i="22"/>
  <c r="W39" i="22" s="1"/>
  <c r="AL33" i="22"/>
  <c r="AO30" i="22" s="1"/>
  <c r="HO34" i="22"/>
  <c r="HM34" i="22"/>
  <c r="HP6" i="22"/>
  <c r="HP11" i="22" s="1"/>
  <c r="HP23" i="22"/>
  <c r="HP9" i="22"/>
  <c r="HL32" i="22"/>
  <c r="HL31" i="22"/>
  <c r="HL30" i="22"/>
  <c r="HL33" i="22"/>
  <c r="HN40" i="22"/>
  <c r="HO40" i="22" s="1"/>
  <c r="HN45" i="22" s="1"/>
  <c r="HN41" i="22"/>
  <c r="HP40" i="22"/>
  <c r="HN44" i="22"/>
  <c r="HP10" i="22"/>
  <c r="HP19" i="22"/>
  <c r="AC22" i="1" s="1"/>
  <c r="HO19" i="22"/>
  <c r="AB22" i="1" s="1"/>
  <c r="HP8" i="22"/>
  <c r="HO22" i="22"/>
  <c r="HP22" i="22" s="1"/>
  <c r="IM31" i="22"/>
  <c r="IO31" i="22"/>
  <c r="IM32" i="22"/>
  <c r="IO32" i="22"/>
  <c r="IM33" i="22"/>
  <c r="IO33" i="22"/>
  <c r="IO30" i="22"/>
  <c r="IM30" i="22"/>
  <c r="AE24" i="1"/>
  <c r="AD24" i="1" s="1"/>
  <c r="Y6" i="22" l="1"/>
  <c r="Y9" i="22"/>
  <c r="W44" i="22"/>
  <c r="Y10" i="22"/>
  <c r="U30" i="22"/>
  <c r="V30" i="22" s="1"/>
  <c r="U31" i="22"/>
  <c r="V31" i="22" s="1"/>
  <c r="X22" i="22"/>
  <c r="Y22" i="22" s="1"/>
  <c r="Y26" i="22" s="1"/>
  <c r="AA6" i="1" s="1"/>
  <c r="AA25" i="1" s="1"/>
  <c r="Y8" i="22"/>
  <c r="Y19" i="22"/>
  <c r="AC6" i="1" s="1"/>
  <c r="X19" i="22"/>
  <c r="AB6" i="1" s="1"/>
  <c r="AB25" i="1" s="1"/>
  <c r="W41" i="22"/>
  <c r="W40" i="22"/>
  <c r="AM33" i="22"/>
  <c r="AL34" i="22"/>
  <c r="AO31" i="22" s="1"/>
  <c r="AE22" i="1"/>
  <c r="AD22" i="1" s="1"/>
  <c r="HM33" i="22"/>
  <c r="HO33" i="22"/>
  <c r="HM30" i="22"/>
  <c r="HO30" i="22"/>
  <c r="HO31" i="22"/>
  <c r="HM31" i="22"/>
  <c r="HO32" i="22"/>
  <c r="HM32" i="22"/>
  <c r="Y11" i="22" l="1"/>
  <c r="Y17" i="22" s="1"/>
  <c r="X40" i="22"/>
  <c r="W45" i="22" s="1"/>
  <c r="AE6" i="1" s="1"/>
  <c r="AD6" i="1" s="1"/>
  <c r="U32" i="22"/>
  <c r="U33" i="22" s="1"/>
  <c r="AO34" i="22"/>
  <c r="AM34" i="22"/>
  <c r="AO32" i="22"/>
  <c r="AO33" i="22"/>
  <c r="Y6" i="1" l="1"/>
  <c r="Y24" i="1"/>
  <c r="Y18" i="1"/>
  <c r="Y10" i="1"/>
  <c r="Y14" i="1"/>
  <c r="Y12" i="1"/>
  <c r="Y22" i="1"/>
  <c r="Y16" i="1"/>
  <c r="Y20" i="1"/>
  <c r="Y8" i="1"/>
  <c r="Y40" i="22"/>
  <c r="V33" i="22"/>
  <c r="U34" i="22"/>
  <c r="X32" i="22" s="1"/>
  <c r="X30" i="22"/>
  <c r="V32" i="22"/>
  <c r="Y25" i="1" l="1"/>
  <c r="X31" i="22"/>
  <c r="V34" i="22"/>
  <c r="X34" i="22"/>
  <c r="X33" i="22"/>
</calcChain>
</file>

<file path=xl/comments1.xml><?xml version="1.0" encoding="utf-8"?>
<comments xmlns="http://schemas.openxmlformats.org/spreadsheetml/2006/main">
  <authors>
    <author>Олег Орехов</author>
  </authors>
  <commentList>
    <comment ref="D1" authorId="0" shapeId="0">
      <text>
        <r>
          <rPr>
            <b/>
            <sz val="9"/>
            <color indexed="81"/>
            <rFont val="Tahoma"/>
            <family val="2"/>
            <charset val="204"/>
          </rPr>
          <t>Уважаемый партнер!
Для просчета и/или создания бланка заказа:</t>
        </r>
        <r>
          <rPr>
            <sz val="9"/>
            <color indexed="81"/>
            <rFont val="Tahoma"/>
            <family val="2"/>
            <charset val="204"/>
          </rPr>
          <t xml:space="preserve">
1. Внесите высоту и ширину в миллиметрах;
2. Выберите тип профиля из всплывающего списка;
3. Выберите цвет профиля из всплывающего списка;
4. Если нужна присадка - выберите "да";
5. Выберите тип петли (от него зависит вид присадки)
</t>
        </r>
        <r>
          <rPr>
            <u/>
            <sz val="9"/>
            <color indexed="81"/>
            <rFont val="Tahoma"/>
            <family val="2"/>
            <charset val="204"/>
          </rPr>
          <t>в стоимость фасада петли не закладываются</t>
        </r>
        <r>
          <rPr>
            <sz val="9"/>
            <color indexed="81"/>
            <rFont val="Tahoma"/>
            <family val="2"/>
            <charset val="204"/>
          </rPr>
          <t>;
6. Выберите тип вставки из всплывающего списка, при этом учитывайте максимально возможный размер для нее (будет указан в комментарии);
7. Если нужна закалка - выберите "да";
8. Если вставка с рисунком - укажите его направление;
9. В столбце Стоимость фасада выходит Ваша цена. Для того, чтобы выходила цена с Вашей наценкой во вкладке "Кабинет" укажите в ячейке "Наценка для покупателя" в процентах значение.
Для заказа сохраните КОПИЮ файла (Файл - Сохранить как) со всеми данными и отправьте Вашему менеджеру Модерн Стайл.</t>
        </r>
      </text>
    </comment>
  </commentList>
</comments>
</file>

<file path=xl/comments2.xml><?xml version="1.0" encoding="utf-8"?>
<comments xmlns="http://schemas.openxmlformats.org/spreadsheetml/2006/main">
  <authors>
    <author>Олег Орехов</author>
  </authors>
  <commentList>
    <comment ref="I3" authorId="0" shapeId="0">
      <text>
        <r>
          <rPr>
            <b/>
            <sz val="9"/>
            <color indexed="81"/>
            <rFont val="Tahoma"/>
            <family val="2"/>
            <charset val="204"/>
          </rPr>
          <t>Олег Орехов:</t>
        </r>
        <r>
          <rPr>
            <sz val="9"/>
            <color indexed="81"/>
            <rFont val="Tahoma"/>
            <family val="2"/>
            <charset val="204"/>
          </rPr>
          <t xml:space="preserve">
подставил просто цифру
</t>
        </r>
      </text>
    </comment>
  </commentList>
</comments>
</file>

<file path=xl/sharedStrings.xml><?xml version="1.0" encoding="utf-8"?>
<sst xmlns="http://schemas.openxmlformats.org/spreadsheetml/2006/main" count="1013" uniqueCount="303">
  <si>
    <t>ФАСАДЫ В АЛЮМИНИЕВОЙ РАМКЕ</t>
  </si>
  <si>
    <t>Кол-во</t>
  </si>
  <si>
    <t>Параметры профиля</t>
  </si>
  <si>
    <t>Параметры вставки</t>
  </si>
  <si>
    <t>Упаковка</t>
  </si>
  <si>
    <t>Стоимость фасада</t>
  </si>
  <si>
    <t>Габариты груза</t>
  </si>
  <si>
    <t>Высота (мм)</t>
  </si>
  <si>
    <t>Ширина (мм)</t>
  </si>
  <si>
    <t>Профиль</t>
  </si>
  <si>
    <t>Цвет</t>
  </si>
  <si>
    <t>Присадка</t>
  </si>
  <si>
    <t>Петли</t>
  </si>
  <si>
    <t>Тип</t>
  </si>
  <si>
    <t>Закалка</t>
  </si>
  <si>
    <t>Направл. рисунка</t>
  </si>
  <si>
    <t>Тип упаковки</t>
  </si>
  <si>
    <t>руб. с НДС</t>
  </si>
  <si>
    <t>Фасад 1</t>
  </si>
  <si>
    <t xml:space="preserve"> </t>
  </si>
  <si>
    <t>EXTRA (Упаковка в картон усиленная с защитой торцов)</t>
  </si>
  <si>
    <t>Фасад 2</t>
  </si>
  <si>
    <t>Черный Браш</t>
  </si>
  <si>
    <t>Без стекла</t>
  </si>
  <si>
    <t>Фасад 4</t>
  </si>
  <si>
    <t>Фасад 3</t>
  </si>
  <si>
    <t>Фасад 6</t>
  </si>
  <si>
    <t>Фасад 5</t>
  </si>
  <si>
    <t xml:space="preserve">  </t>
  </si>
  <si>
    <t>Фасад 7</t>
  </si>
  <si>
    <t>LIGHT (Упаковка в полиэтилен+картонные уголки)</t>
  </si>
  <si>
    <t>Фасад 8</t>
  </si>
  <si>
    <t>Фасад 9</t>
  </si>
  <si>
    <t>Фасад 10</t>
  </si>
  <si>
    <t>ИТОГО</t>
  </si>
  <si>
    <t>кг</t>
  </si>
  <si>
    <t>м3</t>
  </si>
  <si>
    <t>ВхШхГ (мм)</t>
  </si>
  <si>
    <t>Уважаемый партнер!</t>
  </si>
  <si>
    <t xml:space="preserve">
Это Ваш личный кабинет по настройке некоторых параметров калькулятора. Здесь Вы можете:</t>
  </si>
  <si>
    <t>●</t>
  </si>
  <si>
    <t>установить процент наценки на заказ, который будет выводиться в бланк и показывать цену с учетом Вашей прибыли (т.е. вы при клиенте можете забить параметры заказа и огласить сразу итоговую стоимость);</t>
  </si>
  <si>
    <t>посмотреть стоимость за услугу по изготовлению фасада не из коллекции Stark;</t>
  </si>
  <si>
    <t>Установить актуальный курс валюты.</t>
  </si>
  <si>
    <t>Параметр настройки</t>
  </si>
  <si>
    <t>Значение</t>
  </si>
  <si>
    <t>Комментарии</t>
  </si>
  <si>
    <t>Наценка для покупателя</t>
  </si>
  <si>
    <t>Наценка пересчитывает стоимость фасадов на вкладке "Бланк"</t>
  </si>
  <si>
    <r>
      <t xml:space="preserve">Стоимость услуги изготовления фасада </t>
    </r>
    <r>
      <rPr>
        <u/>
        <sz val="11"/>
        <color theme="1"/>
        <rFont val="Calibri"/>
        <family val="2"/>
        <charset val="204"/>
        <scheme val="minor"/>
      </rPr>
      <t>не из складской программы Модерн Стайл</t>
    </r>
  </si>
  <si>
    <t>Наценка за срочность</t>
  </si>
  <si>
    <t>Наценка применяется к стоимости услуг по сборке. Срок изготовления при этом до 5 рабочих дней при условии наличия материала</t>
  </si>
  <si>
    <t>Курс доллара (внутренний курс МС)</t>
  </si>
  <si>
    <t>уточняйте у Вашего менеджера МС</t>
  </si>
  <si>
    <t>Примечания</t>
  </si>
  <si>
    <t>При выборе услуги "Присадка" в стоимость включены 2 отверстия под петли.
Каждое последующее отверстие оплачивается по цене 80 руб. за единицу</t>
  </si>
  <si>
    <t>Закалка стекла не входит в "базовую" стоимость фасадов STARK Allure и оплачивается дополнительно</t>
  </si>
  <si>
    <r>
      <t xml:space="preserve">Для добавление отверстий под накладную ручку или для нестандартного размещения отверстий под петли, указать информацию в комментарии к фасаду на "Бланке" и </t>
    </r>
    <r>
      <rPr>
        <u/>
        <sz val="11"/>
        <color theme="1"/>
        <rFont val="Calibri"/>
        <family val="2"/>
        <charset val="204"/>
        <scheme val="minor"/>
      </rPr>
      <t>обязательно приложить эскиз с указанием всех размеров</t>
    </r>
    <r>
      <rPr>
        <sz val="11"/>
        <color theme="1"/>
        <rFont val="Calibri"/>
        <family val="2"/>
        <charset val="204"/>
        <scheme val="minor"/>
      </rPr>
      <t>!</t>
    </r>
  </si>
  <si>
    <t>БЛАНК ЗАЯВКИ  НА РАМОЧНЫЕ ФАСАДЫ (НЕСТАНДАРТ)</t>
  </si>
  <si>
    <t>100 мм</t>
  </si>
  <si>
    <t>указать</t>
  </si>
  <si>
    <t>ЛИЦЕВАЯ СТОРОНА</t>
  </si>
  <si>
    <t>ИТОГО МАТЕРИАЛЬНЫЕ ЗАТРАТЫ</t>
  </si>
  <si>
    <t>2.</t>
  </si>
  <si>
    <t>Трудозатраты</t>
  </si>
  <si>
    <t>Ед.изм.</t>
  </si>
  <si>
    <t>Кол-во чел</t>
  </si>
  <si>
    <t>Должн.</t>
  </si>
  <si>
    <t>Кол-во час.</t>
  </si>
  <si>
    <t>Цена</t>
  </si>
  <si>
    <t>Стоимость</t>
  </si>
  <si>
    <t>Входной контроль+распил+сборка+упаковка</t>
  </si>
  <si>
    <t>ИТОГО трудозатраты</t>
  </si>
  <si>
    <t>Взносы от ФОТ</t>
  </si>
  <si>
    <t>Аренда оборудования</t>
  </si>
  <si>
    <t>Амортизация оборудования</t>
  </si>
  <si>
    <t>Аренда помещений</t>
  </si>
  <si>
    <t>Коммунальные расходы</t>
  </si>
  <si>
    <t>Итого себестоимость</t>
  </si>
  <si>
    <t>Общепроизводственные расходы</t>
  </si>
  <si>
    <t>Зарплата администрации</t>
  </si>
  <si>
    <t>Взносы от ФОТ администрации</t>
  </si>
  <si>
    <t>Итого полная себестоимость</t>
  </si>
  <si>
    <t>Наценка профиль</t>
  </si>
  <si>
    <t>Наценка стекло</t>
  </si>
  <si>
    <t>Присадка петли</t>
  </si>
  <si>
    <t>шт</t>
  </si>
  <si>
    <t>Сборка Stark</t>
  </si>
  <si>
    <t>Сблорка не Stark</t>
  </si>
  <si>
    <t>№</t>
  </si>
  <si>
    <t>STARK</t>
  </si>
  <si>
    <t>Артикул 1С</t>
  </si>
  <si>
    <t>Наименование</t>
  </si>
  <si>
    <t>Цена КО, за м2</t>
  </si>
  <si>
    <t>ФОТО</t>
  </si>
  <si>
    <t>Доп.услуги</t>
  </si>
  <si>
    <t>4мм</t>
  </si>
  <si>
    <t>Закалка 4 мм (со шлифовкой по периметру)</t>
  </si>
  <si>
    <t>Нет</t>
  </si>
  <si>
    <t>Паралельно высоте</t>
  </si>
  <si>
    <t xml:space="preserve">ШК701382                 </t>
  </si>
  <si>
    <t>Прозрачное</t>
  </si>
  <si>
    <t>Паралельно ширине</t>
  </si>
  <si>
    <t>ШК701373</t>
  </si>
  <si>
    <t>Графит</t>
  </si>
  <si>
    <t>Matelux Grey (полупрозрачн матированное) 4мм, заказ</t>
  </si>
  <si>
    <t>ШК701372</t>
  </si>
  <si>
    <t>Бронза</t>
  </si>
  <si>
    <t>Matelux Bronze (полупрозрачн матированное) 4мм, заказ</t>
  </si>
  <si>
    <t>Да</t>
  </si>
  <si>
    <t>ШК70686</t>
  </si>
  <si>
    <t>MATELAC SILVER BRONZE 4мм, 2550*1605</t>
  </si>
  <si>
    <t>ШК70688</t>
  </si>
  <si>
    <t>Металл</t>
  </si>
  <si>
    <t>Lacobel TAUPE METAL -RAL 0627, 2550*1605</t>
  </si>
  <si>
    <t>ШК701371</t>
  </si>
  <si>
    <t>Бесцветное</t>
  </si>
  <si>
    <t>Matelux Clear (полупрозрачн матированное) 4мм, 2550*1605</t>
  </si>
  <si>
    <t>ШК78730</t>
  </si>
  <si>
    <t>ШК78731</t>
  </si>
  <si>
    <t>Type0</t>
  </si>
  <si>
    <t>Type1</t>
  </si>
  <si>
    <t>Type2</t>
  </si>
  <si>
    <t>Type3</t>
  </si>
  <si>
    <t>Type4</t>
  </si>
  <si>
    <t>Type5</t>
  </si>
  <si>
    <t>Type6</t>
  </si>
  <si>
    <t>Type7</t>
  </si>
  <si>
    <t>Type8</t>
  </si>
  <si>
    <t>Type9</t>
  </si>
  <si>
    <t>Type10</t>
  </si>
  <si>
    <t>Сумма</t>
  </si>
  <si>
    <t>Stark</t>
  </si>
  <si>
    <t>Наценка</t>
  </si>
  <si>
    <t>Стекло</t>
  </si>
  <si>
    <t>Вес</t>
  </si>
  <si>
    <t>Color1</t>
  </si>
  <si>
    <t>Color2</t>
  </si>
  <si>
    <t>Color3</t>
  </si>
  <si>
    <t>Color4</t>
  </si>
  <si>
    <t>Color5</t>
  </si>
  <si>
    <t>Color6</t>
  </si>
  <si>
    <t>Color7</t>
  </si>
  <si>
    <t>Color8</t>
  </si>
  <si>
    <t>Color9</t>
  </si>
  <si>
    <t>Color10</t>
  </si>
  <si>
    <t>Уплотнитель???</t>
  </si>
  <si>
    <t>Уголки</t>
  </si>
  <si>
    <t>Винты</t>
  </si>
  <si>
    <t>Доп ручка</t>
  </si>
  <si>
    <t>Сборка</t>
  </si>
  <si>
    <t>Объем</t>
  </si>
  <si>
    <t>Уплотнитель</t>
  </si>
  <si>
    <t>Название</t>
  </si>
  <si>
    <t>Артикул</t>
  </si>
  <si>
    <t>Арт 1с</t>
  </si>
  <si>
    <t>Starc</t>
  </si>
  <si>
    <t>Цена$</t>
  </si>
  <si>
    <t>Потери</t>
  </si>
  <si>
    <t>Мин ш</t>
  </si>
  <si>
    <t>Мин В</t>
  </si>
  <si>
    <t>Макс Ш</t>
  </si>
  <si>
    <t>Макс В</t>
  </si>
  <si>
    <t>Соед. Угол</t>
  </si>
  <si>
    <t>Угол кол</t>
  </si>
  <si>
    <t>Винт</t>
  </si>
  <si>
    <t>Винт кол</t>
  </si>
  <si>
    <t>Выс проф</t>
  </si>
  <si>
    <t>Вес метра</t>
  </si>
  <si>
    <t>Вес уголок</t>
  </si>
  <si>
    <t>Вес Винт</t>
  </si>
  <si>
    <t>Вес упл. М</t>
  </si>
  <si>
    <t>В_вставки</t>
  </si>
  <si>
    <t>Ш_Вставки</t>
  </si>
  <si>
    <t>Тип рамки</t>
  </si>
  <si>
    <t>Фото</t>
  </si>
  <si>
    <t>Цена Упл</t>
  </si>
  <si>
    <t>Цена Угол</t>
  </si>
  <si>
    <t>Цена Винт</t>
  </si>
  <si>
    <t>Валюта</t>
  </si>
  <si>
    <t>Есть ручка</t>
  </si>
  <si>
    <t>Вид ручки</t>
  </si>
  <si>
    <t>Цена ручки</t>
  </si>
  <si>
    <t xml:space="preserve"> ALLURE 01 (MZ 07)</t>
  </si>
  <si>
    <t>Серебро</t>
  </si>
  <si>
    <t>AL01</t>
  </si>
  <si>
    <t>MZ07</t>
  </si>
  <si>
    <t>Угол соединительный узкий СП01 - сплав</t>
  </si>
  <si>
    <t>Винт М4*8 потай DIN 965 серебро/черный</t>
  </si>
  <si>
    <t>Уплотнитель для фасадов L (200)</t>
  </si>
  <si>
    <t>Узкая</t>
  </si>
  <si>
    <t>доллар</t>
  </si>
  <si>
    <t>нет</t>
  </si>
  <si>
    <t xml:space="preserve"> ALLURE 02 (MZ 01)</t>
  </si>
  <si>
    <t>AL02</t>
  </si>
  <si>
    <t>MZ01</t>
  </si>
  <si>
    <t>Инокс</t>
  </si>
  <si>
    <t>Титан</t>
  </si>
  <si>
    <t>Латунь</t>
  </si>
  <si>
    <t>Черный браш</t>
  </si>
  <si>
    <t>Белый матовый</t>
  </si>
  <si>
    <t xml:space="preserve"> ALLURE 03 (MF 30/31)</t>
  </si>
  <si>
    <t>AL03</t>
  </si>
  <si>
    <t>MF 30/31</t>
  </si>
  <si>
    <t>Уголок MF30</t>
  </si>
  <si>
    <t>Уплотнитель MF</t>
  </si>
  <si>
    <t>да</t>
  </si>
  <si>
    <t>MF 31</t>
  </si>
  <si>
    <t xml:space="preserve">здесь нужно взять будет 3 стороны+4 будет ручка </t>
  </si>
  <si>
    <t>MF 30/32</t>
  </si>
  <si>
    <t>Уголок MF31</t>
  </si>
  <si>
    <t>здесь нужно взять будет 3 стороны+4 будет ручка</t>
  </si>
  <si>
    <t>MF 30/33</t>
  </si>
  <si>
    <t>Уголок MF32</t>
  </si>
  <si>
    <t xml:space="preserve"> ALLURE 04 (MZ 13)</t>
  </si>
  <si>
    <t>AL04</t>
  </si>
  <si>
    <t>MZ 13</t>
  </si>
  <si>
    <t>Угол соединительный широкий СП (7019) - сплав</t>
  </si>
  <si>
    <t>Уплотнитель Z07</t>
  </si>
  <si>
    <t>Широкая</t>
  </si>
  <si>
    <t xml:space="preserve">Инокс </t>
  </si>
  <si>
    <t xml:space="preserve">Латунь </t>
  </si>
  <si>
    <t xml:space="preserve"> F 1-10</t>
  </si>
  <si>
    <t>F 1-10</t>
  </si>
  <si>
    <t>Угловой соединитель  F 3-03 + винт 2 шт (сталь, штамп)</t>
  </si>
  <si>
    <t>Уплотнитель  F 2-03 , мягкий (п/м) , (  бухта 100 м) для профиля F1-08-14.17-19,33</t>
  </si>
  <si>
    <t>рубль</t>
  </si>
  <si>
    <t>Черный матовый</t>
  </si>
  <si>
    <t xml:space="preserve"> F 1-11</t>
  </si>
  <si>
    <t>F 1-11</t>
  </si>
  <si>
    <t>Белый</t>
  </si>
  <si>
    <t>Золото мат</t>
  </si>
  <si>
    <t xml:space="preserve"> F 1-17</t>
  </si>
  <si>
    <t>F 1-17</t>
  </si>
  <si>
    <t>Угловой соединитель  F 3-02 + винт 2 шт</t>
  </si>
  <si>
    <t>№ п/п</t>
  </si>
  <si>
    <t>Стоимость, руб за м2</t>
  </si>
  <si>
    <t>Фото/схема упаковки</t>
  </si>
  <si>
    <t>Комментарий</t>
  </si>
  <si>
    <t>Вес м кв</t>
  </si>
  <si>
    <t>вспененный полиэтилен по периметру фасада+пупырка+картон по всему периметру</t>
  </si>
  <si>
    <t>Проработать с ПРО</t>
  </si>
  <si>
    <t>ШК700454</t>
  </si>
  <si>
    <t>Зеркало</t>
  </si>
  <si>
    <t>Зеркало серебро без защитной пленки</t>
  </si>
  <si>
    <t>Чёрный</t>
  </si>
  <si>
    <t>Texture</t>
  </si>
  <si>
    <t>РЕКОМЕННДАЦИИ ПО КОЛИЧЕСТВУ ПЕТЕЛЬ</t>
  </si>
  <si>
    <t>FP.02</t>
  </si>
  <si>
    <t>Черный</t>
  </si>
  <si>
    <t>Золото</t>
  </si>
  <si>
    <t>FP.03</t>
  </si>
  <si>
    <t>Сборочный уголок + 2 винта для FP.02, FP.04, FP.05, отделка цинк</t>
  </si>
  <si>
    <t>Сборочный уголок + 2 винта для FP.03, FP.06, отделка цинк</t>
  </si>
  <si>
    <t>Уплотнитель для стекла 4мм, цвет транспарент, в бухтах</t>
  </si>
  <si>
    <t>FP.20H.270</t>
  </si>
  <si>
    <t>Золото шлиф.</t>
  </si>
  <si>
    <t>Cборочный уголок для профилей FP.20P, FP.20H, FP.20FH, отделка цинк</t>
  </si>
  <si>
    <t>Уплотнитель для профилей FP.20_FP.25, L=3000мм, отделка транспарент</t>
  </si>
  <si>
    <t>Чeрный шлиф.</t>
  </si>
  <si>
    <t>РЕКОМЕНДУЕМЫЕ МАКСИМАЛЬНЫЕ РАЗМЕРЫ ФАСАДА (ДВЕРИ) ИЗ ПРОФИЛЯ ШИРИНОЙ</t>
  </si>
  <si>
    <t>В СЛУЧАЕ ПРЕВЫШЕНИЯ РЕКОМЕНДУЕМЫХ МАКСИМАЛЬНЫХ РАЗМЕРОВ, ГАРАНТИЯ НА ТАКИЕ ИЗДЕЛИЯ ОТ ПРОИЗВОДИТЕЛЯ НЕ ПРЕДОСТАВЛЯЕТСЯ</t>
  </si>
  <si>
    <r>
      <t xml:space="preserve">19-21 ММ: </t>
    </r>
    <r>
      <rPr>
        <sz val="11"/>
        <color theme="4" tint="-0.499984740745262"/>
        <rFont val="Calibri"/>
        <family val="2"/>
        <charset val="204"/>
        <scheme val="minor"/>
      </rPr>
      <t/>
    </r>
  </si>
  <si>
    <r>
      <t xml:space="preserve">25 ММ: </t>
    </r>
    <r>
      <rPr>
        <sz val="11"/>
        <color theme="4" tint="-0.499984740745262"/>
        <rFont val="Calibri"/>
        <family val="2"/>
        <charset val="204"/>
        <scheme val="minor"/>
      </rPr>
      <t/>
    </r>
  </si>
  <si>
    <r>
      <t xml:space="preserve">40-50 ММ: </t>
    </r>
    <r>
      <rPr>
        <sz val="11"/>
        <color theme="4" tint="-0.499984740745262"/>
        <rFont val="Calibri"/>
        <family val="2"/>
        <charset val="204"/>
        <scheme val="minor"/>
      </rPr>
      <t/>
    </r>
  </si>
  <si>
    <r>
      <rPr>
        <sz val="9"/>
        <color theme="4" tint="-0.499984740745262"/>
        <rFont val="Calibri"/>
        <family val="2"/>
        <charset val="204"/>
        <scheme val="minor"/>
      </rPr>
      <t>2200Х550</t>
    </r>
    <r>
      <rPr>
        <sz val="9"/>
        <color theme="1"/>
        <rFont val="Calibri"/>
        <family val="2"/>
        <charset val="204"/>
        <scheme val="minor"/>
      </rPr>
      <t xml:space="preserve"> ММ</t>
    </r>
  </si>
  <si>
    <r>
      <rPr>
        <sz val="9"/>
        <color theme="4" tint="-0.499984740745262"/>
        <rFont val="Calibri"/>
        <family val="2"/>
        <charset val="204"/>
        <scheme val="minor"/>
      </rPr>
      <t>2100Х550</t>
    </r>
    <r>
      <rPr>
        <sz val="9"/>
        <color theme="1"/>
        <rFont val="Calibri"/>
        <family val="2"/>
        <charset val="204"/>
        <scheme val="minor"/>
      </rPr>
      <t xml:space="preserve"> ММ</t>
    </r>
  </si>
  <si>
    <r>
      <rPr>
        <sz val="9"/>
        <color theme="4" tint="-0.499984740745262"/>
        <rFont val="Calibri"/>
        <family val="2"/>
        <charset val="204"/>
        <scheme val="minor"/>
      </rPr>
      <t xml:space="preserve">2500X600 </t>
    </r>
    <r>
      <rPr>
        <sz val="9"/>
        <color theme="1"/>
        <rFont val="Calibri"/>
        <family val="2"/>
        <charset val="204"/>
        <scheme val="minor"/>
      </rPr>
      <t>ММ</t>
    </r>
  </si>
  <si>
    <t>Планибель Альфа, Стекло 4мм   2550*1605 (прозрачное без зеленого оттенка)</t>
  </si>
  <si>
    <t>Планибель Бронза, Стекло 4мм  2550*1605</t>
  </si>
  <si>
    <t>Планибель Серый, Стекло 4мм  2550*1605</t>
  </si>
  <si>
    <t>Estriado,Стекло узорчатое бесцветное 4мм, 1650*2160, Ярошовец, Польша</t>
  </si>
  <si>
    <t xml:space="preserve">Стекло "сатинато" б/ц ФЛУТИС,  листовое (2550*1605*4) </t>
  </si>
  <si>
    <t>Узкая1</t>
  </si>
  <si>
    <r>
      <t xml:space="preserve">По умолчанию расстояние до чашки петли от края фасада 100 мм.
Если фасад идет с интегрированной ручкой, то она располагается по центру одной из сторон.
При наличии 3 и более петель на фасаде, расстояние между отверстиями под чашку равномерное.
По умолчанию присадка под петли изготавливается по размеру "высота"
Если не указано иное, эскиз читается как вид с лица (присадка с тыльной стороны)
</t>
    </r>
    <r>
      <rPr>
        <b/>
        <sz val="12"/>
        <color rgb="FFFF0000"/>
        <rFont val="Calibri"/>
        <family val="2"/>
        <charset val="204"/>
        <scheme val="minor"/>
      </rPr>
      <t>При любом отклонении от вышеуказанного стандарта, необходимо внести необходимые размеры в схему выше!</t>
    </r>
  </si>
  <si>
    <t>По состоянию на 27.05.2024 г. Цена указана за единицу продукции, независимо от площади фасада</t>
  </si>
  <si>
    <t>Наименование шаблона</t>
  </si>
  <si>
    <t>Профиль фасадный</t>
  </si>
  <si>
    <t>Арт. петли заводской</t>
  </si>
  <si>
    <t>Производитель</t>
  </si>
  <si>
    <t>Название петли</t>
  </si>
  <si>
    <t>Хетих с доводчиком</t>
  </si>
  <si>
    <t xml:space="preserve"> модус_ALLURE 02 (MZ 01),  модус_ALLURE 01 (MZ 07), Росла_F 1-17, Модус_ALLURE 03 (MF 30), макмарт_FP.03</t>
  </si>
  <si>
    <t>hettich</t>
  </si>
  <si>
    <t>Хетих Пуш</t>
  </si>
  <si>
    <t xml:space="preserve"> модус_ALLURE 02 (MZ 01)</t>
  </si>
  <si>
    <t>Блюм</t>
  </si>
  <si>
    <t>71T950AB</t>
  </si>
  <si>
    <t>blum</t>
  </si>
  <si>
    <t>Макмарт</t>
  </si>
  <si>
    <t>MH.414.51.S00.BN</t>
  </si>
  <si>
    <t>MAKMART</t>
  </si>
  <si>
    <t>35я чашка</t>
  </si>
  <si>
    <t xml:space="preserve"> модус_ALLURE 04 (MZ 13), Росла_F 1-10, Росла_ F 1-11, макмарт_FP.02</t>
  </si>
  <si>
    <t>Петля любого производителя. Глубина отверстия под чашку не должна превышать 12 мм.</t>
  </si>
  <si>
    <t>присадки</t>
  </si>
  <si>
    <t>Hettich Sensys 8638i_с доводчиком</t>
  </si>
  <si>
    <t>Hettich Sensys 8661_БЕЗ пружины</t>
  </si>
  <si>
    <t>blum Накладная_CLIP top для 973A</t>
  </si>
  <si>
    <t>35 чашка</t>
  </si>
  <si>
    <t>Макмарт накл с доводчиком_Clip-on</t>
  </si>
  <si>
    <t>Высокий фасад</t>
  </si>
  <si>
    <t xml:space="preserve"> +к цене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</si>
</sst>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* #,##0\ &quot;₽&quot;_-;\-* #,##0\ &quot;₽&quot;_-;_-* &quot;-&quot;\ &quot;₽&quot;_-;_-@_-"/>
    <numFmt numFmtId="43" formatCode="_-* #,##0.00\ _₽_-;\-* #,##0.00\ _₽_-;_-* &quot;-&quot;??\ _₽_-;_-@_-"/>
    <numFmt numFmtId="164" formatCode="0.000"/>
    <numFmt numFmtId="165" formatCode="#,##0.00\ &quot;₽&quot;"/>
    <numFmt numFmtId="166" formatCode="0.000;[Red]\-0.000"/>
    <numFmt numFmtId="167" formatCode="0.0"/>
  </numFmts>
  <fonts count="4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 tint="-0.249977111117893"/>
      <name val="Calibri"/>
      <family val="2"/>
      <charset val="204"/>
      <scheme val="minor"/>
    </font>
    <font>
      <sz val="10"/>
      <color theme="0" tint="-0.249977111117893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4" tint="-0.499984740745262"/>
      <name val="Calibri"/>
      <family val="2"/>
      <charset val="204"/>
      <scheme val="minor"/>
    </font>
    <font>
      <b/>
      <sz val="14"/>
      <color theme="4" tint="-0.499984740745262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theme="0" tint="-0.499984740745262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4" tint="0.59999389629810485"/>
      <name val="Calibri"/>
      <family val="2"/>
      <charset val="204"/>
      <scheme val="minor"/>
    </font>
    <font>
      <sz val="11"/>
      <color theme="4" tint="0.59999389629810485"/>
      <name val="Calibri"/>
      <family val="2"/>
      <charset val="204"/>
    </font>
    <font>
      <sz val="14"/>
      <color theme="0" tint="-0.34998626667073579"/>
      <name val="Calibri"/>
      <family val="2"/>
      <charset val="204"/>
      <scheme val="minor"/>
    </font>
    <font>
      <sz val="11"/>
      <color theme="0" tint="-0.1499984740745262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4" tint="0.39997558519241921"/>
      <name val="Calibri"/>
      <family val="2"/>
      <charset val="204"/>
      <scheme val="minor"/>
    </font>
    <font>
      <u/>
      <sz val="9"/>
      <color indexed="81"/>
      <name val="Tahoma"/>
      <family val="2"/>
      <charset val="204"/>
    </font>
    <font>
      <sz val="14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8"/>
      <color rgb="FF000000"/>
      <name val="Segoe UI"/>
      <family val="2"/>
      <charset val="204"/>
    </font>
    <font>
      <sz val="11"/>
      <color theme="4" tint="-0.499984740745262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u/>
      <sz val="9"/>
      <color theme="4" tint="-0.499984740745262"/>
      <name val="Calibri"/>
      <family val="2"/>
      <charset val="204"/>
      <scheme val="minor"/>
    </font>
    <font>
      <sz val="9"/>
      <color theme="4" tint="-0.49998474074526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/>
      <right/>
      <top style="medium">
        <color indexed="64"/>
      </top>
      <bottom/>
      <diagonal/>
    </border>
    <border diagonalUp="1">
      <left/>
      <right style="medium">
        <color indexed="64"/>
      </right>
      <top style="medium">
        <color indexed="64"/>
      </top>
      <bottom/>
      <diagonal style="medium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medium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 style="medium">
        <color indexed="64"/>
      </right>
      <top style="dashDot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 style="medium">
        <color indexed="64"/>
      </left>
      <right/>
      <top/>
      <bottom style="medium">
        <color indexed="64"/>
      </bottom>
      <diagonal style="medium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medium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medium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ashDot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0" fillId="0" borderId="0" applyFont="0" applyFill="0" applyBorder="0" applyAlignment="0" applyProtection="0"/>
    <xf numFmtId="0" fontId="11" fillId="0" borderId="0"/>
    <xf numFmtId="0" fontId="10" fillId="0" borderId="0"/>
    <xf numFmtId="0" fontId="43" fillId="0" borderId="0"/>
  </cellStyleXfs>
  <cellXfs count="241">
    <xf numFmtId="0" fontId="0" fillId="0" borderId="0" xfId="0"/>
    <xf numFmtId="0" fontId="0" fillId="2" borderId="0" xfId="0" applyFill="1"/>
    <xf numFmtId="0" fontId="0" fillId="0" borderId="1" xfId="0" applyBorder="1"/>
    <xf numFmtId="4" fontId="0" fillId="0" borderId="1" xfId="0" applyNumberFormat="1" applyBorder="1"/>
    <xf numFmtId="0" fontId="0" fillId="0" borderId="1" xfId="0" applyBorder="1" applyAlignment="1">
      <alignment horizontal="left"/>
    </xf>
    <xf numFmtId="0" fontId="19" fillId="0" borderId="1" xfId="0" applyFont="1" applyBorder="1" applyAlignment="1">
      <alignment horizontal="left" vertical="top" wrapText="1"/>
    </xf>
    <xf numFmtId="0" fontId="17" fillId="5" borderId="5" xfId="0" applyFont="1" applyFill="1" applyBorder="1" applyAlignment="1">
      <alignment vertical="top"/>
    </xf>
    <xf numFmtId="0" fontId="17" fillId="5" borderId="5" xfId="0" applyFont="1" applyFill="1" applyBorder="1" applyAlignment="1">
      <alignment horizontal="left" vertical="top"/>
    </xf>
    <xf numFmtId="0" fontId="18" fillId="5" borderId="5" xfId="0" applyFont="1" applyFill="1" applyBorder="1" applyAlignment="1">
      <alignment horizontal="center" vertical="top"/>
    </xf>
    <xf numFmtId="0" fontId="6" fillId="0" borderId="5" xfId="0" applyFont="1" applyBorder="1" applyAlignment="1">
      <alignment horizontal="center" vertical="center"/>
    </xf>
    <xf numFmtId="0" fontId="0" fillId="0" borderId="9" xfId="0" applyBorder="1"/>
    <xf numFmtId="4" fontId="0" fillId="0" borderId="9" xfId="0" applyNumberFormat="1" applyBorder="1"/>
    <xf numFmtId="0" fontId="0" fillId="0" borderId="10" xfId="0" applyBorder="1"/>
    <xf numFmtId="0" fontId="0" fillId="0" borderId="9" xfId="0" applyBorder="1" applyAlignment="1">
      <alignment horizontal="left"/>
    </xf>
    <xf numFmtId="0" fontId="0" fillId="0" borderId="0" xfId="0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8" borderId="1" xfId="0" applyFill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4" fillId="0" borderId="1" xfId="3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 applyProtection="1">
      <alignment horizontal="center" vertical="center"/>
      <protection hidden="1"/>
    </xf>
    <xf numFmtId="0" fontId="0" fillId="6" borderId="0" xfId="0" applyFill="1" applyAlignment="1" applyProtection="1">
      <alignment horizontal="center" vertical="center"/>
      <protection hidden="1"/>
    </xf>
    <xf numFmtId="1" fontId="24" fillId="2" borderId="0" xfId="3" applyNumberFormat="1" applyFont="1" applyFill="1" applyAlignment="1" applyProtection="1">
      <alignment vertical="center"/>
      <protection hidden="1"/>
    </xf>
    <xf numFmtId="0" fontId="24" fillId="2" borderId="0" xfId="3" applyFont="1" applyFill="1" applyAlignment="1" applyProtection="1">
      <alignment vertical="center"/>
      <protection hidden="1"/>
    </xf>
    <xf numFmtId="0" fontId="10" fillId="2" borderId="0" xfId="3" applyFill="1" applyAlignment="1" applyProtection="1">
      <alignment vertical="center"/>
      <protection hidden="1"/>
    </xf>
    <xf numFmtId="2" fontId="24" fillId="2" borderId="0" xfId="3" applyNumberFormat="1" applyFont="1" applyFill="1" applyAlignment="1" applyProtection="1">
      <alignment vertical="center"/>
      <protection hidden="1"/>
    </xf>
    <xf numFmtId="1" fontId="24" fillId="2" borderId="1" xfId="3" applyNumberFormat="1" applyFont="1" applyFill="1" applyBorder="1" applyAlignment="1" applyProtection="1">
      <alignment horizontal="center" vertical="center"/>
      <protection hidden="1"/>
    </xf>
    <xf numFmtId="0" fontId="24" fillId="2" borderId="1" xfId="3" applyFont="1" applyFill="1" applyBorder="1" applyAlignment="1" applyProtection="1">
      <alignment horizontal="center" vertical="center"/>
      <protection hidden="1"/>
    </xf>
    <xf numFmtId="1" fontId="14" fillId="2" borderId="1" xfId="3" applyNumberFormat="1" applyFont="1" applyFill="1" applyBorder="1" applyAlignment="1" applyProtection="1">
      <alignment horizontal="center" vertical="center"/>
      <protection hidden="1"/>
    </xf>
    <xf numFmtId="0" fontId="14" fillId="2" borderId="1" xfId="3" applyFont="1" applyFill="1" applyBorder="1" applyAlignment="1" applyProtection="1">
      <alignment vertical="center" wrapText="1"/>
      <protection hidden="1"/>
    </xf>
    <xf numFmtId="0" fontId="14" fillId="2" borderId="1" xfId="3" applyFont="1" applyFill="1" applyBorder="1" applyAlignment="1" applyProtection="1">
      <alignment horizontal="center" vertical="center" wrapText="1"/>
      <protection hidden="1"/>
    </xf>
    <xf numFmtId="1" fontId="14" fillId="2" borderId="1" xfId="3" applyNumberFormat="1" applyFont="1" applyFill="1" applyBorder="1" applyAlignment="1" applyProtection="1">
      <alignment horizontal="center" vertical="center" wrapText="1"/>
      <protection hidden="1"/>
    </xf>
    <xf numFmtId="0" fontId="14" fillId="2" borderId="1" xfId="3" applyFont="1" applyFill="1" applyBorder="1" applyAlignment="1" applyProtection="1">
      <alignment horizontal="center" vertical="center"/>
      <protection hidden="1"/>
    </xf>
    <xf numFmtId="166" fontId="14" fillId="2" borderId="1" xfId="3" applyNumberFormat="1" applyFont="1" applyFill="1" applyBorder="1" applyAlignment="1" applyProtection="1">
      <alignment horizontal="center" vertical="center"/>
      <protection hidden="1"/>
    </xf>
    <xf numFmtId="165" fontId="14" fillId="2" borderId="1" xfId="3" applyNumberFormat="1" applyFont="1" applyFill="1" applyBorder="1" applyAlignment="1" applyProtection="1">
      <alignment horizontal="center" vertical="center" wrapText="1"/>
      <protection hidden="1"/>
    </xf>
    <xf numFmtId="165" fontId="14" fillId="2" borderId="1" xfId="3" applyNumberFormat="1" applyFont="1" applyFill="1" applyBorder="1" applyAlignment="1" applyProtection="1">
      <alignment horizontal="right" vertical="center" wrapText="1"/>
      <protection hidden="1"/>
    </xf>
    <xf numFmtId="0" fontId="14" fillId="2" borderId="1" xfId="3" applyFont="1" applyFill="1" applyBorder="1" applyAlignment="1" applyProtection="1">
      <alignment vertical="center"/>
      <protection hidden="1"/>
    </xf>
    <xf numFmtId="49" fontId="14" fillId="2" borderId="1" xfId="3" applyNumberFormat="1" applyFont="1" applyFill="1" applyBorder="1" applyAlignment="1" applyProtection="1">
      <alignment horizontal="center" vertical="center" wrapText="1"/>
      <protection hidden="1"/>
    </xf>
    <xf numFmtId="1" fontId="10" fillId="2" borderId="2" xfId="3" applyNumberFormat="1" applyFill="1" applyBorder="1" applyAlignment="1" applyProtection="1">
      <alignment vertical="center"/>
      <protection hidden="1"/>
    </xf>
    <xf numFmtId="0" fontId="24" fillId="2" borderId="3" xfId="3" applyFont="1" applyFill="1" applyBorder="1" applyAlignment="1" applyProtection="1">
      <alignment vertical="center"/>
      <protection hidden="1"/>
    </xf>
    <xf numFmtId="0" fontId="10" fillId="2" borderId="3" xfId="3" applyFill="1" applyBorder="1" applyAlignment="1" applyProtection="1">
      <alignment vertical="center"/>
      <protection hidden="1"/>
    </xf>
    <xf numFmtId="165" fontId="10" fillId="2" borderId="3" xfId="3" applyNumberFormat="1" applyFill="1" applyBorder="1" applyAlignment="1" applyProtection="1">
      <alignment vertical="center"/>
      <protection hidden="1"/>
    </xf>
    <xf numFmtId="165" fontId="24" fillId="2" borderId="4" xfId="3" applyNumberFormat="1" applyFont="1" applyFill="1" applyBorder="1" applyAlignment="1" applyProtection="1">
      <alignment vertical="center" wrapText="1"/>
      <protection hidden="1"/>
    </xf>
    <xf numFmtId="1" fontId="10" fillId="2" borderId="0" xfId="3" applyNumberFormat="1" applyFill="1" applyAlignment="1" applyProtection="1">
      <alignment vertical="center"/>
      <protection hidden="1"/>
    </xf>
    <xf numFmtId="0" fontId="14" fillId="2" borderId="0" xfId="3" applyFont="1" applyFill="1" applyAlignment="1" applyProtection="1">
      <alignment vertical="center"/>
      <protection hidden="1"/>
    </xf>
    <xf numFmtId="2" fontId="14" fillId="2" borderId="0" xfId="3" applyNumberFormat="1" applyFont="1" applyFill="1" applyAlignment="1" applyProtection="1">
      <alignment vertical="center" wrapText="1"/>
      <protection hidden="1"/>
    </xf>
    <xf numFmtId="1" fontId="14" fillId="2" borderId="0" xfId="3" applyNumberFormat="1" applyFont="1" applyFill="1" applyAlignment="1" applyProtection="1">
      <alignment horizontal="center" vertical="center"/>
      <protection hidden="1"/>
    </xf>
    <xf numFmtId="0" fontId="14" fillId="2" borderId="0" xfId="3" applyFont="1" applyFill="1" applyAlignment="1" applyProtection="1">
      <alignment vertical="center" wrapText="1"/>
      <protection hidden="1"/>
    </xf>
    <xf numFmtId="165" fontId="14" fillId="9" borderId="0" xfId="3" applyNumberFormat="1" applyFont="1" applyFill="1" applyAlignment="1" applyProtection="1">
      <alignment vertical="center" wrapText="1"/>
      <protection hidden="1"/>
    </xf>
    <xf numFmtId="165" fontId="14" fillId="9" borderId="0" xfId="3" applyNumberFormat="1" applyFont="1" applyFill="1" applyAlignment="1" applyProtection="1">
      <alignment vertical="center"/>
      <protection hidden="1"/>
    </xf>
    <xf numFmtId="1" fontId="24" fillId="2" borderId="0" xfId="3" applyNumberFormat="1" applyFont="1" applyFill="1" applyAlignment="1" applyProtection="1">
      <alignment horizontal="center" vertical="center"/>
      <protection hidden="1"/>
    </xf>
    <xf numFmtId="165" fontId="24" fillId="2" borderId="0" xfId="3" applyNumberFormat="1" applyFont="1" applyFill="1" applyAlignment="1" applyProtection="1">
      <alignment vertical="center"/>
      <protection hidden="1"/>
    </xf>
    <xf numFmtId="165" fontId="14" fillId="2" borderId="0" xfId="3" applyNumberFormat="1" applyFont="1" applyFill="1" applyAlignment="1" applyProtection="1">
      <alignment vertical="center"/>
      <protection hidden="1"/>
    </xf>
    <xf numFmtId="165" fontId="14" fillId="0" borderId="0" xfId="3" applyNumberFormat="1" applyFont="1" applyAlignment="1" applyProtection="1">
      <alignment vertical="center"/>
      <protection hidden="1"/>
    </xf>
    <xf numFmtId="0" fontId="1" fillId="6" borderId="15" xfId="0" applyFont="1" applyFill="1" applyBorder="1" applyAlignment="1" applyProtection="1">
      <alignment horizontal="center" vertical="center"/>
      <protection hidden="1"/>
    </xf>
    <xf numFmtId="0" fontId="0" fillId="0" borderId="19" xfId="0" applyBorder="1" applyAlignment="1" applyProtection="1">
      <alignment horizontal="center" vertical="center"/>
      <protection hidden="1"/>
    </xf>
    <xf numFmtId="0" fontId="1" fillId="6" borderId="12" xfId="0" applyFont="1" applyFill="1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0" fillId="10" borderId="12" xfId="0" applyFill="1" applyBorder="1" applyAlignment="1" applyProtection="1">
      <alignment horizontal="center" vertical="center"/>
      <protection hidden="1"/>
    </xf>
    <xf numFmtId="0" fontId="0" fillId="10" borderId="21" xfId="0" applyFill="1" applyBorder="1" applyAlignment="1" applyProtection="1">
      <alignment horizontal="center" vertical="center"/>
      <protection hidden="1"/>
    </xf>
    <xf numFmtId="0" fontId="0" fillId="0" borderId="22" xfId="0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28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2" fillId="2" borderId="0" xfId="0" applyFont="1" applyFill="1" applyProtection="1">
      <protection hidden="1"/>
    </xf>
    <xf numFmtId="0" fontId="23" fillId="2" borderId="0" xfId="0" applyFont="1" applyFill="1" applyProtection="1">
      <protection hidden="1"/>
    </xf>
    <xf numFmtId="0" fontId="9" fillId="2" borderId="1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vertic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9" fillId="4" borderId="1" xfId="0" applyFont="1" applyFill="1" applyBorder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42" fontId="0" fillId="3" borderId="1" xfId="0" applyNumberFormat="1" applyFill="1" applyBorder="1" applyProtection="1">
      <protection hidden="1"/>
    </xf>
    <xf numFmtId="0" fontId="1" fillId="2" borderId="0" xfId="0" applyFont="1" applyFill="1" applyAlignment="1" applyProtection="1">
      <alignment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21" fillId="2" borderId="0" xfId="0" applyFont="1" applyFill="1" applyAlignment="1" applyProtection="1">
      <alignment horizontal="center" vertical="center"/>
      <protection hidden="1"/>
    </xf>
    <xf numFmtId="0" fontId="0" fillId="2" borderId="12" xfId="0" applyFill="1" applyBorder="1" applyAlignment="1" applyProtection="1">
      <alignment vertical="center"/>
      <protection hidden="1"/>
    </xf>
    <xf numFmtId="0" fontId="23" fillId="2" borderId="0" xfId="0" applyFont="1" applyFill="1" applyAlignment="1" applyProtection="1">
      <alignment vertical="center"/>
      <protection hidden="1"/>
    </xf>
    <xf numFmtId="0" fontId="25" fillId="2" borderId="0" xfId="0" applyFont="1" applyFill="1" applyProtection="1">
      <protection hidden="1"/>
    </xf>
    <xf numFmtId="0" fontId="20" fillId="2" borderId="0" xfId="0" applyFont="1" applyFill="1" applyProtection="1">
      <protection hidden="1"/>
    </xf>
    <xf numFmtId="0" fontId="1" fillId="2" borderId="0" xfId="0" applyFont="1" applyFill="1" applyAlignment="1" applyProtection="1">
      <alignment horizontal="center" vertical="center" wrapText="1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Alignment="1" applyProtection="1">
      <alignment vertical="center" wrapText="1"/>
      <protection hidden="1"/>
    </xf>
    <xf numFmtId="0" fontId="7" fillId="2" borderId="0" xfId="0" applyFont="1" applyFill="1" applyAlignment="1" applyProtection="1">
      <alignment horizontal="left" vertical="center"/>
      <protection hidden="1"/>
    </xf>
    <xf numFmtId="0" fontId="0" fillId="2" borderId="0" xfId="0" applyFill="1" applyAlignment="1" applyProtection="1">
      <alignment horizontal="left" vertical="center"/>
      <protection hidden="1"/>
    </xf>
    <xf numFmtId="9" fontId="1" fillId="8" borderId="8" xfId="0" applyNumberFormat="1" applyFont="1" applyFill="1" applyBorder="1" applyAlignment="1" applyProtection="1">
      <alignment horizontal="center" vertical="center"/>
      <protection hidden="1"/>
    </xf>
    <xf numFmtId="9" fontId="1" fillId="2" borderId="0" xfId="0" applyNumberFormat="1" applyFont="1" applyFill="1" applyAlignment="1" applyProtection="1">
      <alignment horizontal="center" vertical="center"/>
      <protection hidden="1"/>
    </xf>
    <xf numFmtId="0" fontId="15" fillId="2" borderId="0" xfId="0" applyFont="1" applyFill="1" applyAlignment="1" applyProtection="1">
      <alignment horizontal="left" vertical="center"/>
      <protection hidden="1"/>
    </xf>
    <xf numFmtId="0" fontId="0" fillId="2" borderId="0" xfId="0" applyFill="1" applyAlignment="1" applyProtection="1">
      <alignment horizontal="left" vertical="center" wrapText="1"/>
      <protection hidden="1"/>
    </xf>
    <xf numFmtId="0" fontId="1" fillId="8" borderId="8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25" fillId="2" borderId="0" xfId="0" applyFont="1" applyFill="1" applyAlignment="1" applyProtection="1">
      <alignment horizontal="center"/>
      <protection hidden="1"/>
    </xf>
    <xf numFmtId="0" fontId="12" fillId="2" borderId="5" xfId="0" applyFont="1" applyFill="1" applyBorder="1" applyAlignment="1" applyProtection="1">
      <alignment vertical="center"/>
      <protection hidden="1"/>
    </xf>
    <xf numFmtId="0" fontId="12" fillId="2" borderId="6" xfId="0" applyFont="1" applyFill="1" applyBorder="1" applyAlignment="1" applyProtection="1">
      <alignment vertical="center"/>
      <protection hidden="1"/>
    </xf>
    <xf numFmtId="0" fontId="12" fillId="2" borderId="6" xfId="0" applyFont="1" applyFill="1" applyBorder="1" applyProtection="1">
      <protection hidden="1"/>
    </xf>
    <xf numFmtId="0" fontId="22" fillId="2" borderId="6" xfId="0" applyFont="1" applyFill="1" applyBorder="1" applyAlignment="1" applyProtection="1">
      <alignment horizontal="center" vertical="center"/>
      <protection hidden="1"/>
    </xf>
    <xf numFmtId="0" fontId="12" fillId="2" borderId="7" xfId="0" applyFont="1" applyFill="1" applyBorder="1" applyProtection="1">
      <protection hidden="1"/>
    </xf>
    <xf numFmtId="0" fontId="1" fillId="8" borderId="8" xfId="0" applyFont="1" applyFill="1" applyBorder="1" applyAlignment="1" applyProtection="1">
      <alignment horizontal="center" vertical="center"/>
      <protection locked="0"/>
    </xf>
    <xf numFmtId="9" fontId="1" fillId="8" borderId="8" xfId="0" applyNumberFormat="1" applyFon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Alignment="1" applyProtection="1">
      <alignment horizontal="center"/>
      <protection hidden="1"/>
    </xf>
    <xf numFmtId="164" fontId="0" fillId="2" borderId="2" xfId="0" applyNumberFormat="1" applyFill="1" applyBorder="1" applyAlignment="1" applyProtection="1">
      <alignment horizontal="center" vertical="center"/>
      <protection hidden="1"/>
    </xf>
    <xf numFmtId="167" fontId="0" fillId="2" borderId="0" xfId="0" applyNumberFormat="1" applyFill="1" applyAlignment="1" applyProtection="1">
      <alignment horizontal="center" vertical="center"/>
      <protection hidden="1"/>
    </xf>
    <xf numFmtId="167" fontId="0" fillId="2" borderId="1" xfId="1" applyNumberFormat="1" applyFont="1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>
      <alignment horizontal="center" vertical="center"/>
    </xf>
    <xf numFmtId="0" fontId="0" fillId="2" borderId="22" xfId="0" applyFill="1" applyBorder="1"/>
    <xf numFmtId="0" fontId="0" fillId="2" borderId="13" xfId="0" applyFill="1" applyBorder="1"/>
    <xf numFmtId="0" fontId="6" fillId="2" borderId="0" xfId="0" applyFont="1" applyFill="1" applyAlignment="1">
      <alignment vertical="center" textRotation="90"/>
    </xf>
    <xf numFmtId="0" fontId="0" fillId="11" borderId="25" xfId="0" applyFill="1" applyBorder="1"/>
    <xf numFmtId="0" fontId="0" fillId="11" borderId="26" xfId="0" applyFill="1" applyBorder="1"/>
    <xf numFmtId="0" fontId="0" fillId="11" borderId="27" xfId="0" applyFill="1" applyBorder="1"/>
    <xf numFmtId="0" fontId="0" fillId="11" borderId="28" xfId="0" applyFill="1" applyBorder="1"/>
    <xf numFmtId="0" fontId="0" fillId="11" borderId="29" xfId="0" applyFill="1" applyBorder="1"/>
    <xf numFmtId="0" fontId="0" fillId="11" borderId="30" xfId="0" applyFill="1" applyBorder="1"/>
    <xf numFmtId="0" fontId="0" fillId="2" borderId="31" xfId="0" applyFill="1" applyBorder="1"/>
    <xf numFmtId="0" fontId="0" fillId="2" borderId="26" xfId="0" applyFill="1" applyBorder="1"/>
    <xf numFmtId="0" fontId="0" fillId="2" borderId="32" xfId="0" applyFill="1" applyBorder="1"/>
    <xf numFmtId="0" fontId="0" fillId="11" borderId="14" xfId="0" applyFill="1" applyBorder="1"/>
    <xf numFmtId="0" fontId="0" fillId="11" borderId="33" xfId="0" applyFill="1" applyBorder="1"/>
    <xf numFmtId="0" fontId="0" fillId="2" borderId="30" xfId="0" applyFill="1" applyBorder="1"/>
    <xf numFmtId="0" fontId="0" fillId="2" borderId="14" xfId="0" applyFill="1" applyBorder="1"/>
    <xf numFmtId="0" fontId="0" fillId="11" borderId="36" xfId="0" applyFill="1" applyBorder="1"/>
    <xf numFmtId="0" fontId="0" fillId="2" borderId="37" xfId="0" applyFill="1" applyBorder="1"/>
    <xf numFmtId="0" fontId="0" fillId="11" borderId="38" xfId="0" applyFill="1" applyBorder="1"/>
    <xf numFmtId="0" fontId="0" fillId="2" borderId="35" xfId="0" applyFill="1" applyBorder="1"/>
    <xf numFmtId="0" fontId="0" fillId="2" borderId="0" xfId="0" applyFill="1" applyAlignment="1">
      <alignment vertical="center" textRotation="90"/>
    </xf>
    <xf numFmtId="0" fontId="0" fillId="2" borderId="16" xfId="0" applyFill="1" applyBorder="1"/>
    <xf numFmtId="0" fontId="0" fillId="11" borderId="42" xfId="0" applyFill="1" applyBorder="1"/>
    <xf numFmtId="0" fontId="0" fillId="11" borderId="13" xfId="0" applyFill="1" applyBorder="1"/>
    <xf numFmtId="0" fontId="0" fillId="11" borderId="18" xfId="0" applyFill="1" applyBorder="1"/>
    <xf numFmtId="0" fontId="0" fillId="11" borderId="43" xfId="0" applyFill="1" applyBorder="1"/>
    <xf numFmtId="0" fontId="0" fillId="2" borderId="22" xfId="0" applyFill="1" applyBorder="1" applyAlignment="1">
      <alignment vertical="center" textRotation="90"/>
    </xf>
    <xf numFmtId="0" fontId="0" fillId="11" borderId="44" xfId="0" applyFill="1" applyBorder="1"/>
    <xf numFmtId="0" fontId="0" fillId="2" borderId="19" xfId="0" applyFill="1" applyBorder="1"/>
    <xf numFmtId="0" fontId="3" fillId="2" borderId="0" xfId="0" applyFont="1" applyFill="1"/>
    <xf numFmtId="0" fontId="0" fillId="2" borderId="39" xfId="0" applyFill="1" applyBorder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3" fillId="2" borderId="0" xfId="0" applyFont="1" applyFill="1" applyProtection="1">
      <protection hidden="1"/>
    </xf>
    <xf numFmtId="0" fontId="1" fillId="2" borderId="0" xfId="0" applyFont="1" applyFill="1" applyProtection="1">
      <protection hidden="1"/>
    </xf>
    <xf numFmtId="0" fontId="14" fillId="2" borderId="0" xfId="0" applyFont="1" applyFill="1" applyProtection="1">
      <protection hidden="1"/>
    </xf>
    <xf numFmtId="0" fontId="0" fillId="6" borderId="1" xfId="0" applyFill="1" applyBorder="1" applyAlignment="1">
      <alignment horizontal="left"/>
    </xf>
    <xf numFmtId="0" fontId="0" fillId="6" borderId="1" xfId="0" applyFill="1" applyBorder="1"/>
    <xf numFmtId="0" fontId="0" fillId="6" borderId="6" xfId="0" applyFill="1" applyBorder="1" applyAlignment="1">
      <alignment horizontal="left"/>
    </xf>
    <xf numFmtId="4" fontId="0" fillId="6" borderId="1" xfId="0" applyNumberFormat="1" applyFill="1" applyBorder="1"/>
    <xf numFmtId="0" fontId="9" fillId="2" borderId="0" xfId="0" applyFont="1" applyFill="1" applyAlignment="1" applyProtection="1">
      <alignment horizontal="center"/>
      <protection hidden="1"/>
    </xf>
    <xf numFmtId="0" fontId="31" fillId="2" borderId="0" xfId="0" applyFont="1" applyFill="1" applyProtection="1">
      <protection hidden="1"/>
    </xf>
    <xf numFmtId="42" fontId="31" fillId="3" borderId="1" xfId="0" applyNumberFormat="1" applyFont="1" applyFill="1" applyBorder="1" applyProtection="1">
      <protection hidden="1"/>
    </xf>
    <xf numFmtId="0" fontId="31" fillId="3" borderId="1" xfId="0" applyFont="1" applyFill="1" applyBorder="1" applyProtection="1">
      <protection hidden="1"/>
    </xf>
    <xf numFmtId="0" fontId="31" fillId="3" borderId="0" xfId="0" applyFont="1" applyFill="1" applyProtection="1">
      <protection hidden="1"/>
    </xf>
    <xf numFmtId="0" fontId="32" fillId="2" borderId="0" xfId="0" applyFont="1" applyFill="1" applyAlignment="1" applyProtection="1">
      <alignment horizontal="center"/>
      <protection hidden="1"/>
    </xf>
    <xf numFmtId="0" fontId="14" fillId="2" borderId="0" xfId="0" applyFont="1" applyFill="1" applyAlignment="1" applyProtection="1">
      <alignment horizontal="center"/>
      <protection hidden="1"/>
    </xf>
    <xf numFmtId="0" fontId="6" fillId="2" borderId="35" xfId="0" applyFont="1" applyFill="1" applyBorder="1" applyAlignment="1">
      <alignment vertical="center" textRotation="90"/>
    </xf>
    <xf numFmtId="0" fontId="0" fillId="2" borderId="39" xfId="0" applyFill="1" applyBorder="1"/>
    <xf numFmtId="0" fontId="12" fillId="2" borderId="35" xfId="0" applyFont="1" applyFill="1" applyBorder="1" applyAlignment="1">
      <alignment vertical="center" textRotation="90"/>
    </xf>
    <xf numFmtId="0" fontId="12" fillId="2" borderId="0" xfId="0" applyFont="1" applyFill="1" applyAlignment="1">
      <alignment vertical="center" textRotation="90"/>
    </xf>
    <xf numFmtId="0" fontId="12" fillId="2" borderId="22" xfId="0" applyFont="1" applyFill="1" applyBorder="1" applyAlignment="1">
      <alignment vertical="center" textRotation="90"/>
    </xf>
    <xf numFmtId="0" fontId="14" fillId="2" borderId="0" xfId="0" applyFont="1" applyFill="1" applyProtection="1">
      <protection locked="0" hidden="1"/>
    </xf>
    <xf numFmtId="0" fontId="14" fillId="6" borderId="0" xfId="0" applyFont="1" applyFill="1" applyProtection="1">
      <protection hidden="1"/>
    </xf>
    <xf numFmtId="0" fontId="14" fillId="0" borderId="0" xfId="0" applyFont="1" applyProtection="1">
      <protection hidden="1"/>
    </xf>
    <xf numFmtId="4" fontId="14" fillId="0" borderId="0" xfId="0" applyNumberFormat="1" applyFont="1" applyProtection="1">
      <protection hidden="1"/>
    </xf>
    <xf numFmtId="0" fontId="14" fillId="0" borderId="0" xfId="0" applyFont="1"/>
    <xf numFmtId="0" fontId="40" fillId="7" borderId="1" xfId="0" applyFont="1" applyFill="1" applyBorder="1"/>
    <xf numFmtId="0" fontId="40" fillId="7" borderId="0" xfId="0" applyFont="1" applyFill="1"/>
    <xf numFmtId="0" fontId="41" fillId="0" borderId="0" xfId="0" applyFont="1"/>
    <xf numFmtId="0" fontId="14" fillId="0" borderId="1" xfId="0" applyFont="1" applyBorder="1"/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wrapText="1"/>
    </xf>
    <xf numFmtId="0" fontId="6" fillId="0" borderId="47" xfId="4" applyFont="1" applyBorder="1" applyAlignment="1">
      <alignment horizontal="center" vertical="center"/>
    </xf>
    <xf numFmtId="0" fontId="6" fillId="0" borderId="48" xfId="4" applyFont="1" applyBorder="1" applyAlignment="1">
      <alignment horizontal="center" vertical="center"/>
    </xf>
    <xf numFmtId="0" fontId="6" fillId="0" borderId="49" xfId="4" applyFont="1" applyFill="1" applyBorder="1" applyAlignment="1">
      <alignment horizontal="center" vertical="center"/>
    </xf>
    <xf numFmtId="0" fontId="6" fillId="0" borderId="10" xfId="4" applyFont="1" applyFill="1" applyBorder="1" applyAlignment="1">
      <alignment horizontal="center" vertical="center"/>
    </xf>
    <xf numFmtId="0" fontId="43" fillId="0" borderId="0" xfId="4"/>
    <xf numFmtId="0" fontId="6" fillId="0" borderId="50" xfId="4" applyFont="1" applyBorder="1" applyAlignment="1">
      <alignment horizontal="center" vertical="center"/>
    </xf>
    <xf numFmtId="0" fontId="6" fillId="0" borderId="51" xfId="4" applyFont="1" applyBorder="1" applyAlignment="1">
      <alignment horizontal="center" vertical="center"/>
    </xf>
    <xf numFmtId="0" fontId="43" fillId="0" borderId="51" xfId="4" applyBorder="1" applyAlignment="1">
      <alignment horizontal="center" vertical="center"/>
    </xf>
    <xf numFmtId="0" fontId="43" fillId="0" borderId="1" xfId="4" applyFill="1" applyBorder="1" applyAlignment="1">
      <alignment horizontal="center" vertical="center"/>
    </xf>
    <xf numFmtId="0" fontId="43" fillId="0" borderId="1" xfId="4" applyBorder="1" applyAlignment="1">
      <alignment horizontal="center" vertical="center"/>
    </xf>
    <xf numFmtId="0" fontId="43" fillId="0" borderId="52" xfId="4" applyBorder="1" applyAlignment="1">
      <alignment horizontal="center" vertical="center" wrapText="1"/>
    </xf>
    <xf numFmtId="0" fontId="6" fillId="0" borderId="53" xfId="4" applyFont="1" applyBorder="1" applyAlignment="1">
      <alignment horizontal="center" vertical="center"/>
    </xf>
    <xf numFmtId="0" fontId="6" fillId="0" borderId="54" xfId="4" applyFont="1" applyBorder="1" applyAlignment="1">
      <alignment horizontal="center" vertical="center"/>
    </xf>
    <xf numFmtId="0" fontId="43" fillId="0" borderId="54" xfId="4" applyBorder="1" applyAlignment="1">
      <alignment horizontal="center" vertical="center"/>
    </xf>
    <xf numFmtId="0" fontId="0" fillId="0" borderId="0" xfId="0" applyFont="1"/>
    <xf numFmtId="0" fontId="43" fillId="0" borderId="1" xfId="4" applyBorder="1"/>
    <xf numFmtId="0" fontId="43" fillId="0" borderId="0" xfId="4" applyAlignment="1">
      <alignment horizontal="center"/>
    </xf>
    <xf numFmtId="0" fontId="0" fillId="0" borderId="0" xfId="0" applyBorder="1" applyAlignment="1" applyProtection="1">
      <alignment horizontal="center" vertical="center"/>
      <protection hidden="1"/>
    </xf>
    <xf numFmtId="0" fontId="43" fillId="0" borderId="52" xfId="4" applyFill="1" applyBorder="1" applyAlignment="1">
      <alignment horizontal="center" vertical="center" wrapText="1"/>
    </xf>
    <xf numFmtId="0" fontId="43" fillId="0" borderId="55" xfId="4" applyBorder="1" applyAlignment="1">
      <alignment horizontal="center" vertical="center" wrapText="1"/>
    </xf>
    <xf numFmtId="0" fontId="44" fillId="0" borderId="20" xfId="0" applyFont="1" applyBorder="1" applyAlignment="1" applyProtection="1">
      <alignment horizontal="center" vertical="center"/>
      <protection hidden="1"/>
    </xf>
    <xf numFmtId="0" fontId="44" fillId="0" borderId="17" xfId="0" applyFont="1" applyBorder="1" applyAlignment="1" applyProtection="1">
      <alignment horizontal="center" vertical="center"/>
      <protection hidden="1"/>
    </xf>
    <xf numFmtId="0" fontId="28" fillId="0" borderId="17" xfId="0" applyFont="1" applyBorder="1" applyAlignment="1" applyProtection="1">
      <alignment horizontal="center" vertical="center"/>
      <protection hidden="1"/>
    </xf>
    <xf numFmtId="0" fontId="28" fillId="0" borderId="23" xfId="0" applyFont="1" applyBorder="1" applyAlignment="1" applyProtection="1">
      <alignment horizontal="center" vertical="center"/>
      <protection hidden="1"/>
    </xf>
    <xf numFmtId="0" fontId="28" fillId="0" borderId="1" xfId="0" applyFont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31" fillId="3" borderId="1" xfId="0" applyFont="1" applyFill="1" applyBorder="1" applyProtection="1">
      <protection locked="0" hidden="1"/>
    </xf>
    <xf numFmtId="0" fontId="42" fillId="3" borderId="1" xfId="0" applyFont="1" applyFill="1" applyBorder="1" applyAlignment="1" applyProtection="1">
      <alignment wrapText="1"/>
      <protection locked="0" hidden="1"/>
    </xf>
    <xf numFmtId="0" fontId="42" fillId="3" borderId="1" xfId="0" applyFont="1" applyFill="1" applyBorder="1" applyAlignment="1" applyProtection="1">
      <alignment horizontal="left" vertical="top" wrapText="1"/>
      <protection locked="0" hidden="1"/>
    </xf>
    <xf numFmtId="0" fontId="36" fillId="2" borderId="15" xfId="0" applyFont="1" applyFill="1" applyBorder="1" applyProtection="1">
      <protection hidden="1"/>
    </xf>
    <xf numFmtId="0" fontId="36" fillId="2" borderId="19" xfId="0" applyFont="1" applyFill="1" applyBorder="1" applyProtection="1">
      <protection hidden="1"/>
    </xf>
    <xf numFmtId="0" fontId="36" fillId="2" borderId="20" xfId="0" applyFont="1" applyFill="1" applyBorder="1" applyProtection="1">
      <protection hidden="1"/>
    </xf>
    <xf numFmtId="0" fontId="36" fillId="2" borderId="12" xfId="0" applyFont="1" applyFill="1" applyBorder="1" applyProtection="1">
      <protection hidden="1"/>
    </xf>
    <xf numFmtId="0" fontId="36" fillId="2" borderId="0" xfId="0" applyFont="1" applyFill="1" applyProtection="1">
      <protection hidden="1"/>
    </xf>
    <xf numFmtId="0" fontId="36" fillId="2" borderId="17" xfId="0" applyFont="1" applyFill="1" applyBorder="1" applyProtection="1">
      <protection hidden="1"/>
    </xf>
    <xf numFmtId="0" fontId="36" fillId="2" borderId="17" xfId="0" applyFont="1" applyFill="1" applyBorder="1" applyAlignment="1" applyProtection="1">
      <alignment vertical="center"/>
      <protection hidden="1"/>
    </xf>
    <xf numFmtId="0" fontId="36" fillId="2" borderId="0" xfId="0" applyFont="1" applyFill="1" applyAlignment="1" applyProtection="1">
      <alignment vertical="center"/>
      <protection hidden="1"/>
    </xf>
    <xf numFmtId="0" fontId="36" fillId="2" borderId="21" xfId="0" applyFont="1" applyFill="1" applyBorder="1" applyProtection="1">
      <protection hidden="1"/>
    </xf>
    <xf numFmtId="0" fontId="36" fillId="2" borderId="22" xfId="0" applyFont="1" applyFill="1" applyBorder="1" applyProtection="1">
      <protection hidden="1"/>
    </xf>
    <xf numFmtId="0" fontId="36" fillId="2" borderId="22" xfId="0" applyFont="1" applyFill="1" applyBorder="1" applyAlignment="1" applyProtection="1">
      <alignment vertical="center"/>
      <protection hidden="1"/>
    </xf>
    <xf numFmtId="0" fontId="36" fillId="2" borderId="23" xfId="0" applyFont="1" applyFill="1" applyBorder="1" applyAlignment="1" applyProtection="1">
      <alignment vertical="center"/>
      <protection hidden="1"/>
    </xf>
    <xf numFmtId="0" fontId="0" fillId="2" borderId="0" xfId="0" applyFill="1" applyAlignment="1" applyProtection="1">
      <alignment horizontal="center"/>
      <protection locked="0" hidden="1"/>
    </xf>
    <xf numFmtId="0" fontId="3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center" wrapText="1"/>
      <protection hidden="1"/>
    </xf>
    <xf numFmtId="0" fontId="9" fillId="2" borderId="2" xfId="0" applyFont="1" applyFill="1" applyBorder="1" applyAlignment="1" applyProtection="1">
      <alignment horizontal="center"/>
      <protection hidden="1"/>
    </xf>
    <xf numFmtId="0" fontId="9" fillId="2" borderId="3" xfId="0" applyFont="1" applyFill="1" applyBorder="1" applyAlignment="1" applyProtection="1">
      <alignment horizontal="center"/>
      <protection hidden="1"/>
    </xf>
    <xf numFmtId="0" fontId="9" fillId="2" borderId="4" xfId="0" applyFont="1" applyFill="1" applyBorder="1" applyAlignment="1" applyProtection="1">
      <alignment horizontal="center"/>
      <protection hidden="1"/>
    </xf>
    <xf numFmtId="0" fontId="9" fillId="2" borderId="2" xfId="0" applyFont="1" applyFill="1" applyBorder="1" applyAlignment="1" applyProtection="1">
      <alignment horizontal="center" vertical="center"/>
      <protection hidden="1"/>
    </xf>
    <xf numFmtId="0" fontId="9" fillId="2" borderId="3" xfId="0" applyFont="1" applyFill="1" applyBorder="1" applyAlignment="1" applyProtection="1">
      <alignment horizontal="center" vertical="center"/>
      <protection hidden="1"/>
    </xf>
    <xf numFmtId="0" fontId="9" fillId="2" borderId="4" xfId="0" applyFont="1" applyFill="1" applyBorder="1" applyAlignment="1" applyProtection="1">
      <alignment horizontal="center" vertical="center"/>
      <protection hidden="1"/>
    </xf>
    <xf numFmtId="0" fontId="37" fillId="2" borderId="0" xfId="0" applyFont="1" applyFill="1" applyAlignment="1" applyProtection="1">
      <alignment horizontal="center" vertical="center"/>
      <protection hidden="1"/>
    </xf>
    <xf numFmtId="0" fontId="38" fillId="2" borderId="0" xfId="0" applyFont="1" applyFill="1" applyAlignment="1" applyProtection="1">
      <alignment horizontal="center" vertical="center" wrapText="1"/>
      <protection hidden="1"/>
    </xf>
    <xf numFmtId="0" fontId="33" fillId="2" borderId="0" xfId="0" applyFont="1" applyFill="1" applyAlignment="1">
      <alignment horizontal="center"/>
    </xf>
    <xf numFmtId="0" fontId="0" fillId="2" borderId="46" xfId="0" applyFill="1" applyBorder="1" applyAlignment="1" applyProtection="1">
      <alignment horizontal="left" vertical="center"/>
      <protection locked="0"/>
    </xf>
    <xf numFmtId="0" fontId="0" fillId="2" borderId="30" xfId="0" applyFill="1" applyBorder="1" applyAlignment="1" applyProtection="1">
      <alignment horizontal="left" vertical="center"/>
      <protection locked="0"/>
    </xf>
    <xf numFmtId="0" fontId="0" fillId="2" borderId="45" xfId="0" applyFill="1" applyBorder="1" applyAlignment="1" applyProtection="1">
      <alignment horizontal="left" vertical="center"/>
      <protection locked="0"/>
    </xf>
    <xf numFmtId="0" fontId="6" fillId="2" borderId="0" xfId="0" applyFont="1" applyFill="1" applyAlignment="1">
      <alignment horizontal="center"/>
    </xf>
    <xf numFmtId="0" fontId="0" fillId="2" borderId="2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2" borderId="34" xfId="0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 vertical="center" textRotation="90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35" xfId="0" applyFill="1" applyBorder="1" applyAlignment="1" applyProtection="1">
      <alignment horizontal="left" vertical="center"/>
      <protection locked="0"/>
    </xf>
    <xf numFmtId="0" fontId="0" fillId="2" borderId="0" xfId="0" applyFill="1" applyAlignment="1">
      <alignment horizontal="center"/>
    </xf>
    <xf numFmtId="0" fontId="29" fillId="2" borderId="0" xfId="0" applyFont="1" applyFill="1" applyAlignment="1">
      <alignment horizontal="left"/>
    </xf>
    <xf numFmtId="0" fontId="0" fillId="2" borderId="40" xfId="0" applyFill="1" applyBorder="1" applyAlignment="1" applyProtection="1">
      <alignment horizontal="left" vertical="center"/>
      <protection locked="0"/>
    </xf>
    <xf numFmtId="0" fontId="0" fillId="2" borderId="41" xfId="0" applyFill="1" applyBorder="1" applyAlignment="1" applyProtection="1">
      <alignment horizontal="left" vertical="center"/>
      <protection locked="0"/>
    </xf>
    <xf numFmtId="0" fontId="0" fillId="2" borderId="0" xfId="0" applyFill="1" applyAlignment="1">
      <alignment horizontal="center" vertical="center" wrapText="1"/>
    </xf>
  </cellXfs>
  <cellStyles count="5">
    <cellStyle name="Обычный" xfId="0" builtinId="0"/>
    <cellStyle name="Обычный 2" xfId="3"/>
    <cellStyle name="Обычный 3" xfId="2"/>
    <cellStyle name="Обычный 4" xfId="4"/>
    <cellStyle name="Финансовый" xfId="1" builtinId="3"/>
  </cellStyles>
  <dxfs count="6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/>
        <color theme="4" tint="0.79998168889431442"/>
      </font>
    </dxf>
    <dxf>
      <font>
        <strike/>
        <color theme="4" tint="0.79998168889431442"/>
      </font>
    </dxf>
    <dxf>
      <font>
        <strike/>
        <color theme="4" tint="0.79998168889431442"/>
      </font>
    </dxf>
    <dxf>
      <font>
        <strike/>
        <color theme="4" tint="0.79998168889431442"/>
      </font>
    </dxf>
    <dxf>
      <font>
        <strike/>
        <color theme="4" tint="0.79998168889431442"/>
      </font>
    </dxf>
    <dxf>
      <font>
        <strike/>
        <color theme="4" tint="0.79998168889431442"/>
      </font>
    </dxf>
    <dxf>
      <font>
        <strike/>
        <color theme="4" tint="0.79998168889431442"/>
      </font>
    </dxf>
    <dxf>
      <font>
        <strike/>
        <color theme="4" tint="0.79998168889431442"/>
      </font>
    </dxf>
    <dxf>
      <font>
        <strike/>
        <color theme="4" tint="0.79998168889431442"/>
      </font>
    </dxf>
    <dxf>
      <font>
        <strike val="0"/>
        <color theme="4" tint="0.79998168889431442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/>
        <color theme="0"/>
      </font>
    </dxf>
  </dxfs>
  <tableStyles count="0" defaultTableStyle="TableStyleMedium2" defaultPivotStyle="PivotStyleLight16"/>
  <colors>
    <mruColors>
      <color rgb="FFEC7C8F"/>
      <color rgb="FFEBF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Лист2!$D$1" noThreeD="1"/>
</file>

<file path=xl/ctrlProps/ctrlProp2.xml><?xml version="1.0" encoding="utf-8"?>
<formControlPr xmlns="http://schemas.microsoft.com/office/spreadsheetml/2009/9/main" objectType="CheckBox" fmlaLink="Лист2!$Z$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9525</xdr:rowOff>
    </xdr:from>
    <xdr:to>
      <xdr:col>3</xdr:col>
      <xdr:colOff>35616</xdr:colOff>
      <xdr:row>2</xdr:row>
      <xdr:rowOff>149916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475" y="9525"/>
          <a:ext cx="588066" cy="588066"/>
        </a:xfrm>
        <a:prstGeom prst="rect">
          <a:avLst/>
        </a:prstGeom>
      </xdr:spPr>
    </xdr:pic>
    <xdr:clientData/>
  </xdr:twoCellAnchor>
  <xdr:twoCellAnchor editAs="oneCell">
    <xdr:from>
      <xdr:col>26</xdr:col>
      <xdr:colOff>228600</xdr:colOff>
      <xdr:row>3</xdr:row>
      <xdr:rowOff>228600</xdr:rowOff>
    </xdr:from>
    <xdr:to>
      <xdr:col>26</xdr:col>
      <xdr:colOff>533489</xdr:colOff>
      <xdr:row>5</xdr:row>
      <xdr:rowOff>35014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83050" y="876300"/>
          <a:ext cx="304889" cy="304889"/>
        </a:xfrm>
        <a:prstGeom prst="rect">
          <a:avLst/>
        </a:prstGeom>
      </xdr:spPr>
    </xdr:pic>
    <xdr:clientData/>
  </xdr:twoCellAnchor>
  <xdr:twoCellAnchor editAs="oneCell">
    <xdr:from>
      <xdr:col>28</xdr:col>
      <xdr:colOff>225791</xdr:colOff>
      <xdr:row>3</xdr:row>
      <xdr:rowOff>237800</xdr:rowOff>
    </xdr:from>
    <xdr:to>
      <xdr:col>28</xdr:col>
      <xdr:colOff>549138</xdr:colOff>
      <xdr:row>5</xdr:row>
      <xdr:rowOff>53147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08991" y="885500"/>
          <a:ext cx="313822" cy="313822"/>
        </a:xfrm>
        <a:prstGeom prst="rect">
          <a:avLst/>
        </a:prstGeom>
      </xdr:spPr>
    </xdr:pic>
    <xdr:clientData/>
  </xdr:twoCellAnchor>
  <xdr:twoCellAnchor editAs="oneCell">
    <xdr:from>
      <xdr:col>27</xdr:col>
      <xdr:colOff>190500</xdr:colOff>
      <xdr:row>4</xdr:row>
      <xdr:rowOff>22364</xdr:rowOff>
    </xdr:from>
    <xdr:to>
      <xdr:col>27</xdr:col>
      <xdr:colOff>514349</xdr:colOff>
      <xdr:row>5</xdr:row>
      <xdr:rowOff>79513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59325" y="908189"/>
          <a:ext cx="323849" cy="323849"/>
        </a:xfrm>
        <a:prstGeom prst="rect">
          <a:avLst/>
        </a:prstGeom>
      </xdr:spPr>
    </xdr:pic>
    <xdr:clientData/>
  </xdr:twoCellAnchor>
  <xdr:twoCellAnchor editAs="oneCell">
    <xdr:from>
      <xdr:col>24</xdr:col>
      <xdr:colOff>219075</xdr:colOff>
      <xdr:row>0</xdr:row>
      <xdr:rowOff>38100</xdr:rowOff>
    </xdr:from>
    <xdr:to>
      <xdr:col>24</xdr:col>
      <xdr:colOff>704850</xdr:colOff>
      <xdr:row>2</xdr:row>
      <xdr:rowOff>73025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30400" y="38100"/>
          <a:ext cx="485775" cy="4857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0</xdr:row>
          <xdr:rowOff>133350</xdr:rowOff>
        </xdr:from>
        <xdr:to>
          <xdr:col>5</xdr:col>
          <xdr:colOff>66675</xdr:colOff>
          <xdr:row>3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Stark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771525</xdr:colOff>
          <xdr:row>0</xdr:row>
          <xdr:rowOff>133350</xdr:rowOff>
        </xdr:from>
        <xdr:to>
          <xdr:col>25</xdr:col>
          <xdr:colOff>266700</xdr:colOff>
          <xdr:row>2</xdr:row>
          <xdr:rowOff>47625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Срочность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0</xdr:col>
      <xdr:colOff>0</xdr:colOff>
      <xdr:row>0</xdr:row>
      <xdr:rowOff>57150</xdr:rowOff>
    </xdr:from>
    <xdr:to>
      <xdr:col>2</xdr:col>
      <xdr:colOff>0</xdr:colOff>
      <xdr:row>3</xdr:row>
      <xdr:rowOff>130425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1019175" cy="714625"/>
        </a:xfrm>
        <a:prstGeom prst="rect">
          <a:avLst/>
        </a:prstGeom>
      </xdr:spPr>
    </xdr:pic>
    <xdr:clientData/>
  </xdr:twoCellAnchor>
  <xdr:twoCellAnchor editAs="oneCell">
    <xdr:from>
      <xdr:col>6</xdr:col>
      <xdr:colOff>100868</xdr:colOff>
      <xdr:row>30</xdr:row>
      <xdr:rowOff>49578</xdr:rowOff>
    </xdr:from>
    <xdr:to>
      <xdr:col>8</xdr:col>
      <xdr:colOff>111074</xdr:colOff>
      <xdr:row>33</xdr:row>
      <xdr:rowOff>222345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5668" y="5523278"/>
          <a:ext cx="981756" cy="9347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276224</xdr:colOff>
      <xdr:row>1</xdr:row>
      <xdr:rowOff>523875</xdr:rowOff>
    </xdr:from>
    <xdr:to>
      <xdr:col>2</xdr:col>
      <xdr:colOff>1282064</xdr:colOff>
      <xdr:row>3</xdr:row>
      <xdr:rowOff>196215</xdr:rowOff>
    </xdr:to>
    <xdr:pic>
      <xdr:nvPicPr>
        <xdr:cNvPr id="2" name="Рисунок 1" descr="личный кабинет доктор иконка png: 1 тыс изображений найдено в Яндекс  Картинках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49" y="714375"/>
          <a:ext cx="1005840" cy="1005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247650</xdr:colOff>
      <xdr:row>18</xdr:row>
      <xdr:rowOff>771525</xdr:rowOff>
    </xdr:from>
    <xdr:to>
      <xdr:col>2</xdr:col>
      <xdr:colOff>1076325</xdr:colOff>
      <xdr:row>19</xdr:row>
      <xdr:rowOff>742950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829175" y="7477125"/>
          <a:ext cx="828675" cy="828675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21</xdr:row>
      <xdr:rowOff>133350</xdr:rowOff>
    </xdr:from>
    <xdr:to>
      <xdr:col>2</xdr:col>
      <xdr:colOff>505524</xdr:colOff>
      <xdr:row>46</xdr:row>
      <xdr:rowOff>86411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" y="8496300"/>
          <a:ext cx="5010849" cy="49155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109582</xdr:colOff>
      <xdr:row>16</xdr:row>
      <xdr:rowOff>171865</xdr:rowOff>
    </xdr:from>
    <xdr:to>
      <xdr:col>7</xdr:col>
      <xdr:colOff>197541</xdr:colOff>
      <xdr:row>21</xdr:row>
      <xdr:rowOff>129182</xdr:rowOff>
    </xdr:to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024357" y="3296065"/>
          <a:ext cx="87959" cy="92886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8</xdr:col>
      <xdr:colOff>124240</xdr:colOff>
      <xdr:row>16</xdr:row>
      <xdr:rowOff>182217</xdr:rowOff>
    </xdr:from>
    <xdr:to>
      <xdr:col>8</xdr:col>
      <xdr:colOff>127553</xdr:colOff>
      <xdr:row>22</xdr:row>
      <xdr:rowOff>190499</xdr:rowOff>
    </xdr:to>
    <xdr:cxnSp macro="">
      <xdr:nvCxnSpPr>
        <xdr:cNvPr id="3" name="Прямая со стрелко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4248565" y="3306417"/>
          <a:ext cx="3313" cy="1179857"/>
        </a:xfrm>
        <a:prstGeom prst="straightConnector1">
          <a:avLst/>
        </a:prstGeom>
        <a:ln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</xdr:row>
      <xdr:rowOff>96492</xdr:rowOff>
    </xdr:from>
    <xdr:to>
      <xdr:col>2</xdr:col>
      <xdr:colOff>209550</xdr:colOff>
      <xdr:row>5</xdr:row>
      <xdr:rowOff>96492</xdr:rowOff>
    </xdr:to>
    <xdr:sp macro="" textlink="">
      <xdr:nvSpPr>
        <xdr:cNvPr id="4" name="Овал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257300" y="887067"/>
          <a:ext cx="209550" cy="190500"/>
        </a:xfrm>
        <a:prstGeom prst="ellipse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0</xdr:colOff>
      <xdr:row>19</xdr:row>
      <xdr:rowOff>95250</xdr:rowOff>
    </xdr:from>
    <xdr:to>
      <xdr:col>2</xdr:col>
      <xdr:colOff>209550</xdr:colOff>
      <xdr:row>20</xdr:row>
      <xdr:rowOff>95250</xdr:rowOff>
    </xdr:to>
    <xdr:sp macro="" textlink="">
      <xdr:nvSpPr>
        <xdr:cNvPr id="5" name="Овал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257300" y="3810000"/>
          <a:ext cx="209550" cy="190500"/>
        </a:xfrm>
        <a:prstGeom prst="ellipse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304800</xdr:colOff>
      <xdr:row>20</xdr:row>
      <xdr:rowOff>47625</xdr:rowOff>
    </xdr:from>
    <xdr:to>
      <xdr:col>1</xdr:col>
      <xdr:colOff>304800</xdr:colOff>
      <xdr:row>22</xdr:row>
      <xdr:rowOff>171450</xdr:rowOff>
    </xdr:to>
    <xdr:cxnSp macro="">
      <xdr:nvCxnSpPr>
        <xdr:cNvPr id="6" name="Прямая со стрелко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914400" y="3952875"/>
          <a:ext cx="0" cy="514350"/>
        </a:xfrm>
        <a:prstGeom prst="straightConnector1">
          <a:avLst/>
        </a:prstGeom>
        <a:ln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295275</xdr:colOff>
      <xdr:row>2</xdr:row>
      <xdr:rowOff>19050</xdr:rowOff>
    </xdr:from>
    <xdr:to>
      <xdr:col>1</xdr:col>
      <xdr:colOff>295275</xdr:colOff>
      <xdr:row>4</xdr:row>
      <xdr:rowOff>142875</xdr:rowOff>
    </xdr:to>
    <xdr:cxnSp macro="">
      <xdr:nvCxnSpPr>
        <xdr:cNvPr id="7" name="Прямая со стрелко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904875" y="419100"/>
          <a:ext cx="0" cy="514350"/>
        </a:xfrm>
        <a:prstGeom prst="straightConnector1">
          <a:avLst/>
        </a:prstGeom>
        <a:ln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64441</xdr:colOff>
      <xdr:row>9</xdr:row>
      <xdr:rowOff>151571</xdr:rowOff>
    </xdr:from>
    <xdr:to>
      <xdr:col>12</xdr:col>
      <xdr:colOff>152400</xdr:colOff>
      <xdr:row>14</xdr:row>
      <xdr:rowOff>108888</xdr:rowOff>
    </xdr:to>
    <xdr:sp macro="" textlink="">
      <xdr:nvSpPr>
        <xdr:cNvPr id="8" name="Прямоугольник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6627166" y="1913696"/>
          <a:ext cx="87959" cy="92886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17</xdr:col>
      <xdr:colOff>0</xdr:colOff>
      <xdr:row>4</xdr:row>
      <xdr:rowOff>95250</xdr:rowOff>
    </xdr:from>
    <xdr:to>
      <xdr:col>18</xdr:col>
      <xdr:colOff>0</xdr:colOff>
      <xdr:row>5</xdr:row>
      <xdr:rowOff>95250</xdr:rowOff>
    </xdr:to>
    <xdr:sp macro="" textlink="">
      <xdr:nvSpPr>
        <xdr:cNvPr id="9" name="Овал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9210675" y="885825"/>
          <a:ext cx="209550" cy="190500"/>
        </a:xfrm>
        <a:prstGeom prst="ellipse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17</xdr:col>
      <xdr:colOff>0</xdr:colOff>
      <xdr:row>19</xdr:row>
      <xdr:rowOff>95250</xdr:rowOff>
    </xdr:from>
    <xdr:to>
      <xdr:col>18</xdr:col>
      <xdr:colOff>0</xdr:colOff>
      <xdr:row>20</xdr:row>
      <xdr:rowOff>95250</xdr:rowOff>
    </xdr:to>
    <xdr:sp macro="" textlink="">
      <xdr:nvSpPr>
        <xdr:cNvPr id="10" name="Овал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9210675" y="3810000"/>
          <a:ext cx="209550" cy="190500"/>
        </a:xfrm>
        <a:prstGeom prst="ellipse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18</xdr:col>
      <xdr:colOff>284921</xdr:colOff>
      <xdr:row>2</xdr:row>
      <xdr:rowOff>33544</xdr:rowOff>
    </xdr:from>
    <xdr:to>
      <xdr:col>18</xdr:col>
      <xdr:colOff>284921</xdr:colOff>
      <xdr:row>4</xdr:row>
      <xdr:rowOff>157370</xdr:rowOff>
    </xdr:to>
    <xdr:cxnSp macro="">
      <xdr:nvCxnSpPr>
        <xdr:cNvPr id="11" name="Прямая со стрелкой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9705146" y="433594"/>
          <a:ext cx="0" cy="514351"/>
        </a:xfrm>
        <a:prstGeom prst="straightConnector1">
          <a:avLst/>
        </a:prstGeom>
        <a:ln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296517</xdr:colOff>
      <xdr:row>20</xdr:row>
      <xdr:rowOff>36857</xdr:rowOff>
    </xdr:from>
    <xdr:to>
      <xdr:col>18</xdr:col>
      <xdr:colOff>296517</xdr:colOff>
      <xdr:row>22</xdr:row>
      <xdr:rowOff>160682</xdr:rowOff>
    </xdr:to>
    <xdr:cxnSp macro="">
      <xdr:nvCxnSpPr>
        <xdr:cNvPr id="12" name="Прямая со стрелкой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9716742" y="3942107"/>
          <a:ext cx="0" cy="514350"/>
        </a:xfrm>
        <a:prstGeom prst="straightConnector1">
          <a:avLst/>
        </a:prstGeom>
        <a:ln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8282</xdr:colOff>
      <xdr:row>7</xdr:row>
      <xdr:rowOff>91109</xdr:rowOff>
    </xdr:from>
    <xdr:to>
      <xdr:col>18</xdr:col>
      <xdr:colOff>8282</xdr:colOff>
      <xdr:row>8</xdr:row>
      <xdr:rowOff>91109</xdr:rowOff>
    </xdr:to>
    <xdr:sp macro="" textlink="">
      <xdr:nvSpPr>
        <xdr:cNvPr id="15" name="Овал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9218957" y="1462709"/>
          <a:ext cx="209550" cy="190500"/>
        </a:xfrm>
        <a:prstGeom prst="ellipse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17</xdr:col>
      <xdr:colOff>8283</xdr:colOff>
      <xdr:row>10</xdr:row>
      <xdr:rowOff>132521</xdr:rowOff>
    </xdr:from>
    <xdr:to>
      <xdr:col>18</xdr:col>
      <xdr:colOff>8283</xdr:colOff>
      <xdr:row>11</xdr:row>
      <xdr:rowOff>132521</xdr:rowOff>
    </xdr:to>
    <xdr:sp macro="" textlink="">
      <xdr:nvSpPr>
        <xdr:cNvPr id="16" name="Овал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9218958" y="2085146"/>
          <a:ext cx="209550" cy="190500"/>
        </a:xfrm>
        <a:prstGeom prst="ellipse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17</xdr:col>
      <xdr:colOff>11598</xdr:colOff>
      <xdr:row>13</xdr:row>
      <xdr:rowOff>94421</xdr:rowOff>
    </xdr:from>
    <xdr:to>
      <xdr:col>18</xdr:col>
      <xdr:colOff>11598</xdr:colOff>
      <xdr:row>14</xdr:row>
      <xdr:rowOff>94421</xdr:rowOff>
    </xdr:to>
    <xdr:sp macro="" textlink="">
      <xdr:nvSpPr>
        <xdr:cNvPr id="17" name="Овал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9222273" y="2637596"/>
          <a:ext cx="209550" cy="190500"/>
        </a:xfrm>
        <a:prstGeom prst="ellipse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16</xdr:col>
      <xdr:colOff>611256</xdr:colOff>
      <xdr:row>16</xdr:row>
      <xdr:rowOff>97735</xdr:rowOff>
    </xdr:from>
    <xdr:to>
      <xdr:col>17</xdr:col>
      <xdr:colOff>205409</xdr:colOff>
      <xdr:row>17</xdr:row>
      <xdr:rowOff>89452</xdr:rowOff>
    </xdr:to>
    <xdr:sp macro="" textlink="">
      <xdr:nvSpPr>
        <xdr:cNvPr id="18" name="Овал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9212331" y="3221935"/>
          <a:ext cx="203753" cy="191742"/>
        </a:xfrm>
        <a:prstGeom prst="ellipse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295275</xdr:colOff>
      <xdr:row>2</xdr:row>
      <xdr:rowOff>10768</xdr:rowOff>
    </xdr:from>
    <xdr:to>
      <xdr:col>1</xdr:col>
      <xdr:colOff>295275</xdr:colOff>
      <xdr:row>4</xdr:row>
      <xdr:rowOff>134593</xdr:rowOff>
    </xdr:to>
    <xdr:cxnSp macro="">
      <xdr:nvCxnSpPr>
        <xdr:cNvPr id="19" name="Прямая со стрелкой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904875" y="410818"/>
          <a:ext cx="0" cy="514350"/>
        </a:xfrm>
        <a:prstGeom prst="straightConnector1">
          <a:avLst/>
        </a:prstGeom>
        <a:ln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604024</xdr:colOff>
      <xdr:row>16</xdr:row>
      <xdr:rowOff>191766</xdr:rowOff>
    </xdr:from>
    <xdr:to>
      <xdr:col>19</xdr:col>
      <xdr:colOff>425</xdr:colOff>
      <xdr:row>22</xdr:row>
      <xdr:rowOff>194408</xdr:rowOff>
    </xdr:to>
    <xdr:cxnSp macro="">
      <xdr:nvCxnSpPr>
        <xdr:cNvPr id="34" name="Прямая со стрелкой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CxnSpPr/>
      </xdr:nvCxnSpPr>
      <xdr:spPr>
        <a:xfrm flipH="1" flipV="1">
          <a:off x="10033774" y="3309039"/>
          <a:ext cx="6867" cy="1171619"/>
        </a:xfrm>
        <a:prstGeom prst="straightConnector1">
          <a:avLst/>
        </a:prstGeom>
        <a:ln w="952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8560</xdr:colOff>
      <xdr:row>13</xdr:row>
      <xdr:rowOff>189399</xdr:rowOff>
    </xdr:from>
    <xdr:to>
      <xdr:col>20</xdr:col>
      <xdr:colOff>21566</xdr:colOff>
      <xdr:row>22</xdr:row>
      <xdr:rowOff>197689</xdr:rowOff>
    </xdr:to>
    <xdr:cxnSp macro="">
      <xdr:nvCxnSpPr>
        <xdr:cNvPr id="39" name="Прямая со стрелкой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CxnSpPr/>
      </xdr:nvCxnSpPr>
      <xdr:spPr>
        <a:xfrm flipH="1" flipV="1">
          <a:off x="10665777" y="2741380"/>
          <a:ext cx="13006" cy="1765922"/>
        </a:xfrm>
        <a:prstGeom prst="straightConnector1">
          <a:avLst/>
        </a:prstGeom>
        <a:ln w="952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2084</xdr:colOff>
      <xdr:row>10</xdr:row>
      <xdr:rowOff>189115</xdr:rowOff>
    </xdr:from>
    <xdr:to>
      <xdr:col>21</xdr:col>
      <xdr:colOff>27653</xdr:colOff>
      <xdr:row>22</xdr:row>
      <xdr:rowOff>193573</xdr:rowOff>
    </xdr:to>
    <xdr:cxnSp macro="">
      <xdr:nvCxnSpPr>
        <xdr:cNvPr id="41" name="Прямая со стрелкой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CxnSpPr/>
      </xdr:nvCxnSpPr>
      <xdr:spPr>
        <a:xfrm flipH="1" flipV="1">
          <a:off x="11229294" y="2140204"/>
          <a:ext cx="25569" cy="2345764"/>
        </a:xfrm>
        <a:prstGeom prst="straightConnector1">
          <a:avLst/>
        </a:prstGeom>
        <a:ln w="952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602559</xdr:colOff>
      <xdr:row>8</xdr:row>
      <xdr:rowOff>2090</xdr:rowOff>
    </xdr:from>
    <xdr:to>
      <xdr:col>22</xdr:col>
      <xdr:colOff>27214</xdr:colOff>
      <xdr:row>22</xdr:row>
      <xdr:rowOff>197304</xdr:rowOff>
    </xdr:to>
    <xdr:cxnSp macro="">
      <xdr:nvCxnSpPr>
        <xdr:cNvPr id="43" name="Прямая со стрелкой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CxnSpPr/>
      </xdr:nvCxnSpPr>
      <xdr:spPr>
        <a:xfrm flipH="1" flipV="1">
          <a:off x="11842059" y="1566911"/>
          <a:ext cx="33575" cy="2933652"/>
        </a:xfrm>
        <a:prstGeom prst="straightConnector1">
          <a:avLst/>
        </a:prstGeom>
        <a:ln w="952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594732</xdr:colOff>
      <xdr:row>5</xdr:row>
      <xdr:rowOff>4646</xdr:rowOff>
    </xdr:from>
    <xdr:to>
      <xdr:col>23</xdr:col>
      <xdr:colOff>18585</xdr:colOff>
      <xdr:row>23</xdr:row>
      <xdr:rowOff>4647</xdr:rowOff>
    </xdr:to>
    <xdr:cxnSp macro="">
      <xdr:nvCxnSpPr>
        <xdr:cNvPr id="44" name="Прямая со стрелкой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CxnSpPr/>
      </xdr:nvCxnSpPr>
      <xdr:spPr>
        <a:xfrm flipH="1" flipV="1">
          <a:off x="12433610" y="985024"/>
          <a:ext cx="32524" cy="3512635"/>
        </a:xfrm>
        <a:prstGeom prst="straightConnector1">
          <a:avLst/>
        </a:prstGeom>
        <a:ln w="952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175413</xdr:colOff>
      <xdr:row>34</xdr:row>
      <xdr:rowOff>66373</xdr:rowOff>
    </xdr:from>
    <xdr:to>
      <xdr:col>17</xdr:col>
      <xdr:colOff>1120</xdr:colOff>
      <xdr:row>75</xdr:row>
      <xdr:rowOff>28273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0472" y="6296844"/>
          <a:ext cx="7737060" cy="7772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B1:AG43"/>
  <sheetViews>
    <sheetView zoomScale="115" zoomScaleNormal="115" workbookViewId="0">
      <selection activeCell="Q6" sqref="Q6"/>
    </sheetView>
  </sheetViews>
  <sheetFormatPr defaultColWidth="9.140625" defaultRowHeight="15" x14ac:dyDescent="0.25"/>
  <cols>
    <col min="1" max="1" width="5.7109375" style="67" customWidth="1"/>
    <col min="2" max="2" width="9.5703125" style="67" customWidth="1"/>
    <col min="3" max="3" width="10.140625" style="67" customWidth="1"/>
    <col min="4" max="4" width="2" style="67" customWidth="1"/>
    <col min="5" max="5" width="12.140625" style="67" customWidth="1"/>
    <col min="6" max="6" width="2" style="67" customWidth="1"/>
    <col min="7" max="7" width="12.140625" style="67" customWidth="1"/>
    <col min="8" max="8" width="2" style="67" customWidth="1"/>
    <col min="9" max="9" width="20.28515625" style="67" customWidth="1"/>
    <col min="10" max="10" width="2" style="67" customWidth="1"/>
    <col min="11" max="11" width="18.140625" style="67" customWidth="1"/>
    <col min="12" max="12" width="2" style="67" customWidth="1"/>
    <col min="13" max="13" width="10.42578125" style="67" customWidth="1"/>
    <col min="14" max="14" width="2" style="67" customWidth="1"/>
    <col min="15" max="15" width="15.42578125" style="67" customWidth="1"/>
    <col min="16" max="16" width="2" style="67" customWidth="1"/>
    <col min="17" max="17" width="23.28515625" style="67" customWidth="1"/>
    <col min="18" max="18" width="2" style="67" customWidth="1"/>
    <col min="19" max="19" width="11" style="67" customWidth="1"/>
    <col min="20" max="20" width="2" style="67" customWidth="1"/>
    <col min="21" max="21" width="17.5703125" style="67" customWidth="1"/>
    <col min="22" max="22" width="2" style="67" customWidth="1"/>
    <col min="23" max="23" width="13.28515625" style="67" bestFit="1" customWidth="1"/>
    <col min="24" max="24" width="2" style="67" customWidth="1"/>
    <col min="25" max="25" width="23" style="67" bestFit="1" customWidth="1"/>
    <col min="26" max="26" width="9.140625" style="67"/>
    <col min="27" max="28" width="10.7109375" style="67" customWidth="1"/>
    <col min="29" max="29" width="11.7109375" style="67" customWidth="1"/>
    <col min="30" max="30" width="1.140625" style="67" customWidth="1"/>
    <col min="31" max="31" width="71" style="67" customWidth="1"/>
    <col min="32" max="16384" width="9.140625" style="67"/>
  </cols>
  <sheetData>
    <row r="1" spans="2:33" x14ac:dyDescent="0.25">
      <c r="G1" s="211"/>
      <c r="H1" s="211"/>
      <c r="I1" s="211"/>
      <c r="U1" s="68"/>
      <c r="AB1" s="69"/>
    </row>
    <row r="2" spans="2:33" ht="21" x14ac:dyDescent="0.35">
      <c r="C2" s="213" t="s">
        <v>0</v>
      </c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AB2" s="69"/>
    </row>
    <row r="4" spans="2:33" ht="18.75" x14ac:dyDescent="0.3">
      <c r="C4" s="70" t="s">
        <v>1</v>
      </c>
      <c r="E4" s="219" t="s">
        <v>2</v>
      </c>
      <c r="F4" s="220"/>
      <c r="G4" s="220"/>
      <c r="H4" s="220"/>
      <c r="I4" s="220"/>
      <c r="J4" s="220"/>
      <c r="K4" s="220"/>
      <c r="L4" s="220"/>
      <c r="M4" s="220"/>
      <c r="N4" s="220"/>
      <c r="O4" s="221"/>
      <c r="P4" s="71"/>
      <c r="Q4" s="219" t="s">
        <v>3</v>
      </c>
      <c r="R4" s="220"/>
      <c r="S4" s="220"/>
      <c r="T4" s="220"/>
      <c r="U4" s="221"/>
      <c r="V4" s="72"/>
      <c r="W4" s="70" t="s">
        <v>4</v>
      </c>
      <c r="X4" s="73"/>
      <c r="Y4" s="74" t="s">
        <v>5</v>
      </c>
      <c r="AA4" s="216" t="s">
        <v>6</v>
      </c>
      <c r="AB4" s="217"/>
      <c r="AC4" s="218"/>
      <c r="AD4" s="147"/>
      <c r="AE4" s="215"/>
      <c r="AF4" s="215"/>
      <c r="AG4" s="215"/>
    </row>
    <row r="5" spans="2:33" s="75" customFormat="1" ht="21" customHeight="1" x14ac:dyDescent="0.25">
      <c r="E5" s="75" t="s">
        <v>7</v>
      </c>
      <c r="G5" s="75" t="s">
        <v>8</v>
      </c>
      <c r="I5" s="75" t="s">
        <v>9</v>
      </c>
      <c r="K5" s="75" t="s">
        <v>10</v>
      </c>
      <c r="M5" s="75" t="s">
        <v>11</v>
      </c>
      <c r="O5" s="75" t="s">
        <v>12</v>
      </c>
      <c r="Q5" s="75" t="s">
        <v>13</v>
      </c>
      <c r="S5" s="75" t="s">
        <v>14</v>
      </c>
      <c r="U5" s="75" t="s">
        <v>15</v>
      </c>
      <c r="W5" s="75" t="s">
        <v>16</v>
      </c>
      <c r="Y5" s="75" t="s">
        <v>17</v>
      </c>
    </row>
    <row r="6" spans="2:33" ht="23.25" customHeight="1" x14ac:dyDescent="0.25">
      <c r="B6" s="67" t="s">
        <v>18</v>
      </c>
      <c r="C6" s="196">
        <v>1</v>
      </c>
      <c r="D6" s="148"/>
      <c r="E6" s="196">
        <v>1250</v>
      </c>
      <c r="F6" s="148"/>
      <c r="G6" s="196">
        <v>429</v>
      </c>
      <c r="H6" s="148"/>
      <c r="I6" s="196" t="s">
        <v>183</v>
      </c>
      <c r="J6" s="148" t="s">
        <v>19</v>
      </c>
      <c r="K6" s="196" t="s">
        <v>22</v>
      </c>
      <c r="L6" s="148" t="s">
        <v>19</v>
      </c>
      <c r="M6" s="196">
        <v>2</v>
      </c>
      <c r="N6" s="148"/>
      <c r="O6" s="197" t="s">
        <v>297</v>
      </c>
      <c r="P6" s="148" t="s">
        <v>19</v>
      </c>
      <c r="Q6" s="197" t="s">
        <v>269</v>
      </c>
      <c r="R6" s="148" t="s">
        <v>19</v>
      </c>
      <c r="S6" s="196" t="s">
        <v>98</v>
      </c>
      <c r="T6" s="148" t="s">
        <v>19</v>
      </c>
      <c r="U6" s="196" t="s">
        <v>102</v>
      </c>
      <c r="V6" s="148" t="s">
        <v>19</v>
      </c>
      <c r="W6" s="196" t="s">
        <v>20</v>
      </c>
      <c r="X6" s="148" t="s">
        <v>19</v>
      </c>
      <c r="Y6" s="149">
        <f>IF(E6&gt;Лист1!$I$31,(Рамка1*C6*NRam+Заполнение1*C6*NFill+C6*Срочность+AD6+Лист1!$I$32*C6),(Рамка1*C6*NRam+Заполнение1*C6*NFill+C6*Срочность+AD6))</f>
        <v>4904.4540505450814</v>
      </c>
      <c r="AA6" s="105">
        <f>IF(OR(ISERROR(Лист2!Y26),ISERROR(Лист3!R17),Бланк!C6&lt;1),"",(Лист2!Y26+Лист3!R17)*Бланк!C6)</f>
        <v>6.6106180000000005</v>
      </c>
      <c r="AB6" s="103">
        <f>IF(ISERROR(Лист2!X19),"",Лист2!X19)</f>
        <v>0.1716</v>
      </c>
      <c r="AC6" s="152" t="str">
        <f>IF(ISERROR(Лист2!$Y$19),"",Лист2!$Y$19)</f>
        <v>1258х437х32</v>
      </c>
      <c r="AD6" s="66">
        <f>IF(OR(ISERROR(AE6),SUM(Лист2!Q2:Q13)&gt;1),"О",IF(AE6="",0,"о"))</f>
        <v>0</v>
      </c>
      <c r="AE6" s="67" t="str">
        <f>CONCATENATE(Лист2!W44,Лист2!W45)</f>
        <v/>
      </c>
    </row>
    <row r="7" spans="2:33" ht="2.1" customHeight="1" x14ac:dyDescent="0.25">
      <c r="B7" s="67" t="s">
        <v>21</v>
      </c>
      <c r="C7" s="148"/>
      <c r="D7" s="148"/>
      <c r="E7" s="150"/>
      <c r="F7" s="148"/>
      <c r="G7" s="150"/>
      <c r="H7" s="148"/>
      <c r="I7" s="148"/>
      <c r="J7" s="148" t="s">
        <v>19</v>
      </c>
      <c r="K7" s="150"/>
      <c r="L7" s="148" t="s">
        <v>19</v>
      </c>
      <c r="M7" s="150"/>
      <c r="N7" s="148"/>
      <c r="O7" s="150"/>
      <c r="P7" s="148" t="s">
        <v>19</v>
      </c>
      <c r="Q7" s="150"/>
      <c r="R7" s="148" t="s">
        <v>19</v>
      </c>
      <c r="S7" s="150"/>
      <c r="T7" s="148" t="s">
        <v>19</v>
      </c>
      <c r="U7" s="150"/>
      <c r="V7" s="148" t="s">
        <v>19</v>
      </c>
      <c r="W7" s="150"/>
      <c r="X7" s="148" t="s">
        <v>19</v>
      </c>
      <c r="Y7" s="150"/>
      <c r="AA7" s="105"/>
      <c r="AB7" s="103"/>
      <c r="AC7" s="153"/>
      <c r="AD7" s="66"/>
    </row>
    <row r="8" spans="2:33" ht="23.25" customHeight="1" x14ac:dyDescent="0.25">
      <c r="B8" s="67" t="s">
        <v>21</v>
      </c>
      <c r="C8" s="196"/>
      <c r="D8" s="148"/>
      <c r="E8" s="196"/>
      <c r="F8" s="148"/>
      <c r="G8" s="196"/>
      <c r="H8" s="148"/>
      <c r="I8" s="196"/>
      <c r="J8" s="148"/>
      <c r="K8" s="196"/>
      <c r="L8" s="148"/>
      <c r="M8" s="196"/>
      <c r="N8" s="148"/>
      <c r="O8" s="198"/>
      <c r="P8" s="148" t="s">
        <v>19</v>
      </c>
      <c r="Q8" s="197"/>
      <c r="R8" s="148" t="s">
        <v>19</v>
      </c>
      <c r="S8" s="196"/>
      <c r="T8" s="148" t="s">
        <v>19</v>
      </c>
      <c r="U8" s="196"/>
      <c r="V8" s="148" t="s">
        <v>19</v>
      </c>
      <c r="W8" s="196" t="s">
        <v>20</v>
      </c>
      <c r="X8" s="148" t="s">
        <v>19</v>
      </c>
      <c r="Y8" s="149" t="e">
        <f>IF(E8&gt;Лист1!$I$31,(Рамка1*C8*NRam+Заполнение1*C8*NFill+C8*Срочность+AD8+Лист1!$I$32*C8),(Рамка1*C8*NRam+Заполнение1*C8*NFill+C8*Срочность+AD8))</f>
        <v>#VALUE!</v>
      </c>
      <c r="AA8" s="105" t="str">
        <f>IF(OR(ISERROR(Лист2!AP26),ISERROR(Лист3!AI17),Бланк!C8&lt;1),"",(Лист2!AP26+Лист3!AI17)*Бланк!C8)</f>
        <v/>
      </c>
      <c r="AB8" s="103" t="str">
        <f>IF(ISERROR(Лист2!AO19),"",Лист2!AO19)</f>
        <v/>
      </c>
      <c r="AC8" s="153" t="str">
        <f>IF(ISERROR(Лист2!$AP$19),"",Лист2!$AP$19)</f>
        <v/>
      </c>
      <c r="AD8" s="66" t="str">
        <f>IF(OR(ISERROR(AE8),SUM(Лист2!AH2:AH24)&gt;1),"О",IF(AE8="",0,"о"))</f>
        <v>О</v>
      </c>
      <c r="AE8" s="67" t="e">
        <f>CONCATENATE(Лист2!$AN$44,Лист2!$AN$45)</f>
        <v>#N/A</v>
      </c>
    </row>
    <row r="9" spans="2:33" ht="2.1" customHeight="1" x14ac:dyDescent="0.25">
      <c r="B9" s="67" t="s">
        <v>24</v>
      </c>
      <c r="C9" s="148"/>
      <c r="D9" s="148"/>
      <c r="E9" s="150"/>
      <c r="F9" s="148"/>
      <c r="G9" s="150"/>
      <c r="H9" s="148"/>
      <c r="I9" s="148"/>
      <c r="J9" s="148"/>
      <c r="K9" s="150"/>
      <c r="L9" s="148"/>
      <c r="M9" s="150"/>
      <c r="N9" s="148"/>
      <c r="O9" s="150"/>
      <c r="P9" s="148" t="s">
        <v>19</v>
      </c>
      <c r="Q9" s="150"/>
      <c r="R9" s="148" t="s">
        <v>19</v>
      </c>
      <c r="S9" s="150"/>
      <c r="T9" s="148" t="s">
        <v>19</v>
      </c>
      <c r="U9" s="150"/>
      <c r="V9" s="148" t="s">
        <v>19</v>
      </c>
      <c r="W9" s="150"/>
      <c r="X9" s="148" t="s">
        <v>19</v>
      </c>
      <c r="Y9" s="150"/>
      <c r="AA9" s="105"/>
      <c r="AB9" s="103"/>
      <c r="AC9" s="153"/>
      <c r="AD9" s="66"/>
    </row>
    <row r="10" spans="2:33" ht="23.25" customHeight="1" x14ac:dyDescent="0.25">
      <c r="B10" s="67" t="s">
        <v>25</v>
      </c>
      <c r="C10" s="196"/>
      <c r="D10" s="148"/>
      <c r="E10" s="196"/>
      <c r="F10" s="148"/>
      <c r="G10" s="196"/>
      <c r="H10" s="148"/>
      <c r="I10" s="196"/>
      <c r="J10" s="148"/>
      <c r="K10" s="196"/>
      <c r="L10" s="148"/>
      <c r="M10" s="196"/>
      <c r="N10" s="148"/>
      <c r="O10" s="197"/>
      <c r="P10" s="148" t="s">
        <v>19</v>
      </c>
      <c r="Q10" s="197"/>
      <c r="R10" s="148" t="s">
        <v>19</v>
      </c>
      <c r="S10" s="196"/>
      <c r="T10" s="148" t="s">
        <v>19</v>
      </c>
      <c r="U10" s="196"/>
      <c r="V10" s="148" t="s">
        <v>19</v>
      </c>
      <c r="W10" s="196" t="s">
        <v>20</v>
      </c>
      <c r="X10" s="148" t="s">
        <v>19</v>
      </c>
      <c r="Y10" s="149" t="e">
        <f>IF(E10&gt;Лист1!$I$31,(Рамка1*C10*NRam+Заполнение1*C10*NFill+C10*Срочность+AD10+Лист1!$I$32*C10),(Рамка1*C10*NRam+Заполнение1*C10*NFill+C10*Срочность+AD10))</f>
        <v>#VALUE!</v>
      </c>
      <c r="AA10" s="105" t="str">
        <f>IF(OR(ISERROR(Лист2!BP26),ISERROR(Лист3!BI17),Бланк!C10&lt;1),"",(Лист2!BP26+Лист3!BI17)*Бланк!C10)</f>
        <v/>
      </c>
      <c r="AB10" s="103" t="str">
        <f>IF(ISERROR(Лист2!BO19),"",Лист2!BO19)</f>
        <v/>
      </c>
      <c r="AC10" s="153" t="str">
        <f>IF(ISERROR(Лист2!$BP$19),"",Лист2!$BP$19)</f>
        <v/>
      </c>
      <c r="AD10" s="66" t="str">
        <f>IF(OR(ISERROR(AE10),SUM(Лист2!BH2:BH24)&gt;1),"О",IF(AE10="",0,"о"))</f>
        <v>О</v>
      </c>
      <c r="AE10" s="67" t="e">
        <f>CONCATENATE(Лист2!$BN$44,Лист2!$BN$45)</f>
        <v>#N/A</v>
      </c>
      <c r="AF10" s="69"/>
    </row>
    <row r="11" spans="2:33" ht="2.1" customHeight="1" x14ac:dyDescent="0.25">
      <c r="B11" s="67" t="s">
        <v>26</v>
      </c>
      <c r="C11" s="148"/>
      <c r="D11" s="148"/>
      <c r="E11" s="150"/>
      <c r="F11" s="148"/>
      <c r="G11" s="150"/>
      <c r="H11" s="148"/>
      <c r="I11" s="148"/>
      <c r="J11" s="148"/>
      <c r="K11" s="150"/>
      <c r="L11" s="148"/>
      <c r="M11" s="150"/>
      <c r="N11" s="148"/>
      <c r="O11" s="150"/>
      <c r="P11" s="148" t="s">
        <v>19</v>
      </c>
      <c r="Q11" s="150"/>
      <c r="R11" s="148" t="s">
        <v>19</v>
      </c>
      <c r="S11" s="150"/>
      <c r="T11" s="148" t="s">
        <v>19</v>
      </c>
      <c r="U11" s="150"/>
      <c r="V11" s="148" t="s">
        <v>19</v>
      </c>
      <c r="W11" s="150"/>
      <c r="X11" s="148" t="s">
        <v>19</v>
      </c>
      <c r="Y11" s="150"/>
      <c r="AA11" s="105"/>
      <c r="AB11" s="103"/>
      <c r="AC11" s="153"/>
      <c r="AD11" s="66"/>
    </row>
    <row r="12" spans="2:33" ht="23.25" customHeight="1" x14ac:dyDescent="0.25">
      <c r="B12" s="67" t="s">
        <v>24</v>
      </c>
      <c r="C12" s="196"/>
      <c r="D12" s="148"/>
      <c r="E12" s="196"/>
      <c r="F12" s="148"/>
      <c r="G12" s="196"/>
      <c r="H12" s="148"/>
      <c r="I12" s="196"/>
      <c r="J12" s="148"/>
      <c r="K12" s="196"/>
      <c r="L12" s="148"/>
      <c r="M12" s="196"/>
      <c r="N12" s="148"/>
      <c r="O12" s="197"/>
      <c r="P12" s="148" t="s">
        <v>19</v>
      </c>
      <c r="Q12" s="197"/>
      <c r="R12" s="148" t="s">
        <v>19</v>
      </c>
      <c r="S12" s="196"/>
      <c r="T12" s="148" t="s">
        <v>19</v>
      </c>
      <c r="U12" s="196"/>
      <c r="V12" s="148" t="s">
        <v>19</v>
      </c>
      <c r="W12" s="196" t="s">
        <v>20</v>
      </c>
      <c r="X12" s="148" t="s">
        <v>19</v>
      </c>
      <c r="Y12" s="149" t="e">
        <f>IF(E12&gt;Лист1!$I$31,(Рамка1*C12*NRam+Заполнение1*C12*NFill+C12*Срочность+AD12+Лист1!$I$32*C12),(Рамка1*C12*NRam+Заполнение1*C12*NFill+C12*Срочность+AD12))</f>
        <v>#VALUE!</v>
      </c>
      <c r="AA12" s="105" t="str">
        <f>IF(OR(ISERROR(Лист2!CP26),ISERROR(Лист3!CI17),Бланк!C12&lt;1),"",Лист2!CP26*Бланк!C12+Лист3!CI17*Бланк!C12)</f>
        <v/>
      </c>
      <c r="AB12" s="103" t="str">
        <f>IF(ISERROR(Лист2!CO19),"",Лист2!CO19)</f>
        <v/>
      </c>
      <c r="AC12" s="153" t="str">
        <f>IF(ISERROR(Лист2!$CP$19),"",Лист2!$CP$19)</f>
        <v/>
      </c>
      <c r="AD12" s="66" t="str">
        <f>IF(OR(ISERROR(AE12),SUM(Лист2!CH2:CH24)&gt;1),"О",IF(AE12="",0,"о"))</f>
        <v>О</v>
      </c>
      <c r="AE12" s="67" t="e">
        <f>CONCATENATE(Лист2!$CN$44,Лист2!$CN$45)</f>
        <v>#N/A</v>
      </c>
    </row>
    <row r="13" spans="2:33" ht="2.1" customHeight="1" x14ac:dyDescent="0.25">
      <c r="C13" s="148"/>
      <c r="D13" s="148"/>
      <c r="E13" s="151"/>
      <c r="F13" s="148"/>
      <c r="G13" s="151"/>
      <c r="H13" s="148"/>
      <c r="I13" s="148"/>
      <c r="J13" s="148"/>
      <c r="K13" s="151"/>
      <c r="L13" s="148"/>
      <c r="M13" s="151"/>
      <c r="N13" s="148"/>
      <c r="O13" s="151"/>
      <c r="P13" s="148" t="s">
        <v>19</v>
      </c>
      <c r="Q13" s="151"/>
      <c r="R13" s="148" t="s">
        <v>19</v>
      </c>
      <c r="S13" s="151"/>
      <c r="T13" s="148" t="s">
        <v>19</v>
      </c>
      <c r="U13" s="151"/>
      <c r="V13" s="148" t="s">
        <v>19</v>
      </c>
      <c r="W13" s="151"/>
      <c r="X13" s="148" t="s">
        <v>19</v>
      </c>
      <c r="Y13" s="151"/>
      <c r="AA13" s="105"/>
      <c r="AB13" s="103"/>
      <c r="AC13" s="153"/>
      <c r="AD13" s="66"/>
    </row>
    <row r="14" spans="2:33" ht="23.25" customHeight="1" x14ac:dyDescent="0.25">
      <c r="B14" s="67" t="s">
        <v>27</v>
      </c>
      <c r="C14" s="196"/>
      <c r="D14" s="148"/>
      <c r="E14" s="196"/>
      <c r="F14" s="148"/>
      <c r="G14" s="196"/>
      <c r="H14" s="148"/>
      <c r="I14" s="196"/>
      <c r="J14" s="148"/>
      <c r="K14" s="196"/>
      <c r="L14" s="148"/>
      <c r="M14" s="196"/>
      <c r="N14" s="148"/>
      <c r="O14" s="197"/>
      <c r="P14" s="148" t="s">
        <v>19</v>
      </c>
      <c r="Q14" s="197"/>
      <c r="R14" s="148" t="s">
        <v>19</v>
      </c>
      <c r="S14" s="196"/>
      <c r="T14" s="148" t="s">
        <v>19</v>
      </c>
      <c r="U14" s="196"/>
      <c r="V14" s="148" t="s">
        <v>19</v>
      </c>
      <c r="W14" s="196" t="s">
        <v>20</v>
      </c>
      <c r="X14" s="148" t="s">
        <v>19</v>
      </c>
      <c r="Y14" s="149" t="e">
        <f>IF(E14&gt;Лист1!$I$31,(Рамка1*C14*NRam+Заполнение1*C14*NFill+C14*Срочность+AD14+Лист1!$I$32*C14),(Рамка1*C14*NRam+Заполнение1*C14*NFill+C14*Срочность+AD14))</f>
        <v>#VALUE!</v>
      </c>
      <c r="AA14" s="105" t="str">
        <f>IF(OR(ISERROR(Лист2!DP26),ISERROR(Лист3!DI17),Бланк!C14&lt;1),"",(Лист2!DP26+Лист3!DI17)*Бланк!C14)</f>
        <v/>
      </c>
      <c r="AB14" s="103" t="str">
        <f>IF(ISERROR(Лист2!DO19),"",Лист2!DO19)</f>
        <v/>
      </c>
      <c r="AC14" s="153" t="str">
        <f>IF(ISERROR(Лист2!$DP$19),"",Лист2!$DP$19)</f>
        <v/>
      </c>
      <c r="AD14" s="66" t="str">
        <f>IF(OR(ISERROR(AE14),SUM(Лист2!DH2:DH24)&gt;1),"О",IF(AE14="",0,"о"))</f>
        <v>О</v>
      </c>
      <c r="AE14" s="67" t="e">
        <f>CONCATENATE(Лист2!$DN$44,Лист2!$DN$45)</f>
        <v>#N/A</v>
      </c>
    </row>
    <row r="15" spans="2:33" ht="2.1" customHeight="1" x14ac:dyDescent="0.25">
      <c r="C15" s="151"/>
      <c r="D15" s="148"/>
      <c r="E15" s="151"/>
      <c r="F15" s="148"/>
      <c r="G15" s="151"/>
      <c r="H15" s="148"/>
      <c r="I15" s="151"/>
      <c r="J15" s="148"/>
      <c r="K15" s="151"/>
      <c r="L15" s="148"/>
      <c r="M15" s="151"/>
      <c r="N15" s="148"/>
      <c r="O15" s="151"/>
      <c r="P15" s="148" t="s">
        <v>28</v>
      </c>
      <c r="Q15" s="151"/>
      <c r="R15" s="148" t="s">
        <v>19</v>
      </c>
      <c r="S15" s="151"/>
      <c r="T15" s="148" t="s">
        <v>19</v>
      </c>
      <c r="U15" s="151"/>
      <c r="V15" s="148" t="s">
        <v>19</v>
      </c>
      <c r="W15" s="151"/>
      <c r="X15" s="148" t="s">
        <v>19</v>
      </c>
      <c r="Y15" s="151"/>
      <c r="AA15" s="105"/>
      <c r="AB15" s="103"/>
      <c r="AC15" s="153"/>
      <c r="AD15" s="66"/>
    </row>
    <row r="16" spans="2:33" ht="23.25" customHeight="1" x14ac:dyDescent="0.25">
      <c r="B16" s="67" t="s">
        <v>26</v>
      </c>
      <c r="C16" s="196"/>
      <c r="D16" s="148"/>
      <c r="E16" s="196"/>
      <c r="F16" s="148"/>
      <c r="G16" s="196"/>
      <c r="H16" s="148"/>
      <c r="I16" s="196"/>
      <c r="J16" s="148"/>
      <c r="K16" s="196"/>
      <c r="L16" s="148"/>
      <c r="M16" s="196"/>
      <c r="N16" s="148"/>
      <c r="O16" s="197"/>
      <c r="P16" s="148" t="s">
        <v>19</v>
      </c>
      <c r="Q16" s="197"/>
      <c r="R16" s="148" t="s">
        <v>19</v>
      </c>
      <c r="S16" s="196"/>
      <c r="T16" s="148" t="s">
        <v>19</v>
      </c>
      <c r="U16" s="196"/>
      <c r="V16" s="148" t="s">
        <v>19</v>
      </c>
      <c r="W16" s="196" t="s">
        <v>20</v>
      </c>
      <c r="X16" s="148" t="s">
        <v>19</v>
      </c>
      <c r="Y16" s="149" t="e">
        <f>IF(E16&gt;Лист1!$I$31,(Рамка1*C16*NRam+Заполнение1*C16*NFill+C16*Срочность+AD16+Лист1!$I$32*C16),(Рамка1*C16*NRam+Заполнение1*C16*NFill+C16*Срочность+AD16))</f>
        <v>#VALUE!</v>
      </c>
      <c r="AA16" s="105" t="str">
        <f>IF(OR(ISERROR(Лист2!EP26),ISERROR(Лист3!EI17),Бланк!C16&lt;1),"",(Лист2!EP26+Лист3!EI17)*Бланк!C16)</f>
        <v/>
      </c>
      <c r="AB16" s="103" t="str">
        <f>IF(ISERROR(Лист2!EO19),"",Лист2!EO19)</f>
        <v/>
      </c>
      <c r="AC16" s="153" t="str">
        <f>IF(ISERROR(Лист2!$EP$19),"",Лист2!$EP$19)</f>
        <v/>
      </c>
      <c r="AD16" s="66" t="str">
        <f>IF(OR(ISERROR(AE16),SUM(Лист2!EH2:EH24)&gt;1),"О",IF(AE16="",0,"о"))</f>
        <v>О</v>
      </c>
      <c r="AE16" s="67" t="e">
        <f>CONCATENATE(Лист2!$EN$44,Лист2!$EN$45)</f>
        <v>#N/A</v>
      </c>
    </row>
    <row r="17" spans="2:32" ht="2.1" customHeight="1" x14ac:dyDescent="0.25">
      <c r="C17" s="151"/>
      <c r="D17" s="148"/>
      <c r="E17" s="151"/>
      <c r="F17" s="148"/>
      <c r="G17" s="151"/>
      <c r="H17" s="148"/>
      <c r="I17" s="151"/>
      <c r="J17" s="148"/>
      <c r="K17" s="151"/>
      <c r="L17" s="148"/>
      <c r="M17" s="151"/>
      <c r="N17" s="148"/>
      <c r="O17" s="151"/>
      <c r="P17" s="148" t="s">
        <v>19</v>
      </c>
      <c r="Q17" s="151"/>
      <c r="R17" s="148" t="s">
        <v>19</v>
      </c>
      <c r="S17" s="151"/>
      <c r="T17" s="148" t="s">
        <v>19</v>
      </c>
      <c r="U17" s="151"/>
      <c r="V17" s="148" t="s">
        <v>19</v>
      </c>
      <c r="W17" s="151"/>
      <c r="X17" s="148" t="s">
        <v>19</v>
      </c>
      <c r="Y17" s="151"/>
      <c r="AA17" s="105"/>
      <c r="AB17" s="103"/>
      <c r="AC17" s="153"/>
      <c r="AD17" s="66"/>
    </row>
    <row r="18" spans="2:32" ht="23.25" customHeight="1" x14ac:dyDescent="0.25">
      <c r="B18" s="67" t="s">
        <v>29</v>
      </c>
      <c r="C18" s="196"/>
      <c r="D18" s="148"/>
      <c r="E18" s="196"/>
      <c r="F18" s="148"/>
      <c r="G18" s="196"/>
      <c r="H18" s="148"/>
      <c r="I18" s="196"/>
      <c r="J18" s="148"/>
      <c r="K18" s="196"/>
      <c r="L18" s="148"/>
      <c r="M18" s="196"/>
      <c r="N18" s="148"/>
      <c r="O18" s="197"/>
      <c r="P18" s="148" t="s">
        <v>19</v>
      </c>
      <c r="Q18" s="197"/>
      <c r="R18" s="148" t="s">
        <v>28</v>
      </c>
      <c r="S18" s="196"/>
      <c r="T18" s="148" t="s">
        <v>19</v>
      </c>
      <c r="U18" s="196"/>
      <c r="V18" s="148" t="s">
        <v>19</v>
      </c>
      <c r="W18" s="196" t="s">
        <v>20</v>
      </c>
      <c r="X18" s="148" t="s">
        <v>19</v>
      </c>
      <c r="Y18" s="149" t="e">
        <f>IF(E18&gt;Лист1!$I$31,(Рамка1*C18*NRam+Заполнение1*C18*NFill+C18*Срочность+AD18+Лист1!$I$32*C18),(Рамка1*C18*NRam+Заполнение1*C18*NFill+C18*Срочность+AD18))</f>
        <v>#VALUE!</v>
      </c>
      <c r="AA18" s="105" t="str">
        <f>IF(OR(ISERROR(Лист2!FP26),ISERROR(Лист3!FI17),Бланк!C18&lt;1),"",(Лист2!FP26+Лист3!FI17)*Бланк!C18)</f>
        <v/>
      </c>
      <c r="AB18" s="103" t="str">
        <f>IF(ISERROR(Лист2!FO19),"",Лист2!FO19)</f>
        <v/>
      </c>
      <c r="AC18" s="153" t="str">
        <f>IF(ISERROR(Лист2!$FP$19),"",Лист2!$FP$19)</f>
        <v/>
      </c>
      <c r="AD18" s="66" t="str">
        <f>IF(OR(ISERROR(AE18),SUM(Лист2!FH2:FH24)&gt;1),"О",IF(AE18="",0,"о"))</f>
        <v>О</v>
      </c>
      <c r="AE18" s="67" t="e">
        <f>CONCATENATE(Лист2!$FN$44,Лист2!$FN$45)</f>
        <v>#N/A</v>
      </c>
    </row>
    <row r="19" spans="2:32" ht="2.1" customHeight="1" x14ac:dyDescent="0.25">
      <c r="C19" s="151"/>
      <c r="D19" s="148"/>
      <c r="E19" s="151"/>
      <c r="F19" s="148"/>
      <c r="G19" s="151"/>
      <c r="H19" s="148"/>
      <c r="I19" s="151"/>
      <c r="J19" s="148"/>
      <c r="K19" s="151"/>
      <c r="L19" s="148"/>
      <c r="M19" s="151"/>
      <c r="N19" s="148"/>
      <c r="O19" s="151"/>
      <c r="P19" s="148" t="s">
        <v>19</v>
      </c>
      <c r="Q19" s="151"/>
      <c r="R19" s="148" t="s">
        <v>19</v>
      </c>
      <c r="S19" s="151"/>
      <c r="T19" s="148" t="s">
        <v>19</v>
      </c>
      <c r="U19" s="151"/>
      <c r="V19" s="148" t="s">
        <v>19</v>
      </c>
      <c r="W19" s="151"/>
      <c r="X19" s="148" t="s">
        <v>19</v>
      </c>
      <c r="Y19" s="151"/>
      <c r="AA19" s="105"/>
      <c r="AB19" s="103"/>
      <c r="AC19" s="153"/>
      <c r="AD19" s="66"/>
    </row>
    <row r="20" spans="2:32" ht="23.25" customHeight="1" x14ac:dyDescent="0.25">
      <c r="B20" s="67" t="s">
        <v>31</v>
      </c>
      <c r="C20" s="196"/>
      <c r="D20" s="148"/>
      <c r="E20" s="196"/>
      <c r="F20" s="148"/>
      <c r="G20" s="196"/>
      <c r="H20" s="148"/>
      <c r="I20" s="196"/>
      <c r="J20" s="148"/>
      <c r="K20" s="196"/>
      <c r="L20" s="148"/>
      <c r="M20" s="196"/>
      <c r="N20" s="148"/>
      <c r="O20" s="197"/>
      <c r="P20" s="148" t="s">
        <v>19</v>
      </c>
      <c r="Q20" s="197"/>
      <c r="R20" s="148" t="s">
        <v>19</v>
      </c>
      <c r="S20" s="196"/>
      <c r="T20" s="148" t="s">
        <v>19</v>
      </c>
      <c r="U20" s="196"/>
      <c r="V20" s="148" t="s">
        <v>19</v>
      </c>
      <c r="W20" s="196" t="s">
        <v>20</v>
      </c>
      <c r="X20" s="148" t="s">
        <v>28</v>
      </c>
      <c r="Y20" s="149" t="e">
        <f>IF(E20&gt;Лист1!$I$31,(Рамка1*C20*NRam+Заполнение1*C20*NFill+C20*Срочность+AD20+Лист1!$I$32*C20),(Рамка1*C20*NRam+Заполнение1*C20*NFill+C20*Срочность+AD20))</f>
        <v>#VALUE!</v>
      </c>
      <c r="AA20" s="105" t="str">
        <f>IF(OR(ISERROR(Лист2!GP26),ISERROR(Лист3!GI17),Бланк!C20&lt;1),"",(Лист2!GP26+Лист3!GI17)*Бланк!C20)</f>
        <v/>
      </c>
      <c r="AB20" s="103" t="str">
        <f>IF(ISERROR(Лист2!GO19),"",Лист2!GO19)</f>
        <v/>
      </c>
      <c r="AC20" s="153" t="str">
        <f>IF(ISERROR(Лист2!$GP$19),"",Лист2!$GP$19)</f>
        <v/>
      </c>
      <c r="AD20" s="66" t="str">
        <f>IF(OR(ISERROR(AE20),SUM(Лист2!GH2:GH24)&gt;1),"О",IF(AE20="",0,"о"))</f>
        <v>О</v>
      </c>
      <c r="AE20" s="67" t="e">
        <f>CONCATENATE(Лист2!$GN$44,Лист2!$GN$45)</f>
        <v>#N/A</v>
      </c>
    </row>
    <row r="21" spans="2:32" ht="2.1" customHeight="1" x14ac:dyDescent="0.25">
      <c r="C21" s="151"/>
      <c r="D21" s="148"/>
      <c r="E21" s="151"/>
      <c r="F21" s="148"/>
      <c r="G21" s="151"/>
      <c r="H21" s="148"/>
      <c r="I21" s="151"/>
      <c r="J21" s="148" t="s">
        <v>19</v>
      </c>
      <c r="K21" s="151"/>
      <c r="L21" s="148" t="s">
        <v>19</v>
      </c>
      <c r="M21" s="151"/>
      <c r="N21" s="148"/>
      <c r="O21" s="151"/>
      <c r="P21" s="148" t="s">
        <v>19</v>
      </c>
      <c r="Q21" s="151"/>
      <c r="R21" s="148" t="s">
        <v>19</v>
      </c>
      <c r="S21" s="151"/>
      <c r="T21" s="148" t="s">
        <v>19</v>
      </c>
      <c r="U21" s="151"/>
      <c r="V21" s="148" t="s">
        <v>19</v>
      </c>
      <c r="W21" s="151"/>
      <c r="X21" s="148" t="s">
        <v>19</v>
      </c>
      <c r="Y21" s="151"/>
      <c r="AA21" s="105"/>
      <c r="AB21" s="103"/>
      <c r="AC21" s="153"/>
      <c r="AD21" s="66"/>
    </row>
    <row r="22" spans="2:32" ht="23.25" customHeight="1" x14ac:dyDescent="0.25">
      <c r="B22" s="67" t="s">
        <v>32</v>
      </c>
      <c r="C22" s="196"/>
      <c r="D22" s="148"/>
      <c r="E22" s="196"/>
      <c r="F22" s="148"/>
      <c r="G22" s="196"/>
      <c r="H22" s="148"/>
      <c r="I22" s="196"/>
      <c r="J22" s="148" t="s">
        <v>19</v>
      </c>
      <c r="K22" s="196"/>
      <c r="L22" s="148" t="s">
        <v>19</v>
      </c>
      <c r="M22" s="196"/>
      <c r="N22" s="148"/>
      <c r="O22" s="197"/>
      <c r="P22" s="148" t="s">
        <v>19</v>
      </c>
      <c r="Q22" s="197"/>
      <c r="R22" s="148" t="s">
        <v>19</v>
      </c>
      <c r="S22" s="196"/>
      <c r="T22" s="148" t="s">
        <v>19</v>
      </c>
      <c r="U22" s="196"/>
      <c r="V22" s="148" t="s">
        <v>19</v>
      </c>
      <c r="W22" s="196" t="s">
        <v>20</v>
      </c>
      <c r="X22" s="148" t="s">
        <v>19</v>
      </c>
      <c r="Y22" s="149" t="e">
        <f>IF(E22&gt;Лист1!$I$31,(Рамка1*C22*NRam+Заполнение1*C22*NFill+C22*Срочность+AD22+Лист1!$I$32*C22),(Рамка1*C22*NRam+Заполнение1*C22*NFill+C22*Срочность+AD22))</f>
        <v>#VALUE!</v>
      </c>
      <c r="AA22" s="105" t="str">
        <f>IF(OR(ISERROR(Лист2!HP26),ISERROR(Лист3!HI17),Бланк!C22&lt;1),"",(Лист2!HP26+Лист3!HI17)*Бланк!C22)</f>
        <v/>
      </c>
      <c r="AB22" s="103" t="str">
        <f>IF(ISERROR(Лист2!HO19),"",Лист2!HO19)</f>
        <v/>
      </c>
      <c r="AC22" s="153" t="str">
        <f>IF(ISERROR(Лист2!$HP$19),"",Лист2!$HP$19)</f>
        <v/>
      </c>
      <c r="AD22" s="66" t="str">
        <f>IF(OR(ISERROR(AE22),SUM(Лист2!HH2:HH24)&gt;1),"О",IF(AE22="",0,"о"))</f>
        <v>О</v>
      </c>
      <c r="AE22" s="67" t="e">
        <f>CONCATENATE(Лист2!$HN$44,Лист2!$HN$45)</f>
        <v>#N/A</v>
      </c>
    </row>
    <row r="23" spans="2:32" ht="2.1" customHeight="1" x14ac:dyDescent="0.25">
      <c r="C23" s="151"/>
      <c r="D23" s="148"/>
      <c r="E23" s="151"/>
      <c r="F23" s="148"/>
      <c r="G23" s="151"/>
      <c r="H23" s="148"/>
      <c r="I23" s="151"/>
      <c r="J23" s="148" t="s">
        <v>19</v>
      </c>
      <c r="K23" s="151"/>
      <c r="L23" s="148" t="s">
        <v>19</v>
      </c>
      <c r="M23" s="151"/>
      <c r="N23" s="148"/>
      <c r="O23" s="151"/>
      <c r="P23" s="148" t="s">
        <v>19</v>
      </c>
      <c r="Q23" s="151"/>
      <c r="R23" s="148" t="s">
        <v>19</v>
      </c>
      <c r="S23" s="151"/>
      <c r="T23" s="148" t="s">
        <v>19</v>
      </c>
      <c r="U23" s="151"/>
      <c r="V23" s="148" t="s">
        <v>19</v>
      </c>
      <c r="W23" s="151"/>
      <c r="X23" s="148" t="s">
        <v>19</v>
      </c>
      <c r="Y23" s="151"/>
      <c r="AA23" s="105"/>
      <c r="AB23" s="103"/>
      <c r="AC23" s="142"/>
      <c r="AD23" s="66"/>
    </row>
    <row r="24" spans="2:32" ht="23.25" customHeight="1" x14ac:dyDescent="0.25">
      <c r="B24" s="67" t="s">
        <v>33</v>
      </c>
      <c r="C24" s="196"/>
      <c r="D24" s="148"/>
      <c r="E24" s="196"/>
      <c r="F24" s="148"/>
      <c r="G24" s="196"/>
      <c r="H24" s="148"/>
      <c r="I24" s="196"/>
      <c r="J24" s="148" t="s">
        <v>19</v>
      </c>
      <c r="K24" s="196"/>
      <c r="L24" s="148" t="s">
        <v>19</v>
      </c>
      <c r="M24" s="196"/>
      <c r="N24" s="148"/>
      <c r="O24" s="197"/>
      <c r="P24" s="148" t="s">
        <v>19</v>
      </c>
      <c r="Q24" s="197"/>
      <c r="R24" s="148" t="s">
        <v>19</v>
      </c>
      <c r="S24" s="196"/>
      <c r="T24" s="148" t="s">
        <v>19</v>
      </c>
      <c r="U24" s="196"/>
      <c r="V24" s="148" t="s">
        <v>28</v>
      </c>
      <c r="W24" s="196" t="s">
        <v>20</v>
      </c>
      <c r="X24" s="148" t="s">
        <v>19</v>
      </c>
      <c r="Y24" s="149" t="e">
        <f>IF(E24&gt;Лист1!$I$31,(Рамка1*C24*NRam+Заполнение1*C24*NFill+C24*Срочность+AD24+Лист1!$I$32*C24),(Рамка1*C24*NRam+Заполнение1*C24*NFill+C24*Срочность+AD24))</f>
        <v>#VALUE!</v>
      </c>
      <c r="AA24" s="105" t="str">
        <f>IF(OR(ISERROR(Лист2!IP26),ISERROR(Лист3!II17),Бланк!C24&lt;1),"",(Лист2!IP26+Лист3!II17)*Бланк!C24)</f>
        <v/>
      </c>
      <c r="AB24" s="103" t="str">
        <f>IF(ISERROR(Лист2!IO19),"",Лист2!IO19)</f>
        <v/>
      </c>
      <c r="AC24" s="142" t="str">
        <f>IF(ISERROR(Лист2!$IP$19),"",Лист2!$IP$19)</f>
        <v/>
      </c>
      <c r="AD24" s="66" t="str">
        <f>IF(OR(ISERROR(AE24),SUM(Лист2!IH2:IH24)&gt;1),"О",IF(AE24="",0,"о"))</f>
        <v>О</v>
      </c>
      <c r="AE24" s="67" t="e">
        <f>CONCATENATE(Лист2!$IN$44,Лист2!$IN$45)</f>
        <v>#N/A</v>
      </c>
    </row>
    <row r="25" spans="2:32" s="73" customFormat="1" ht="24" customHeight="1" x14ac:dyDescent="0.25">
      <c r="B25" s="77" t="s">
        <v>34</v>
      </c>
      <c r="C25" s="78">
        <f>SUM(C6:C24)</f>
        <v>1</v>
      </c>
      <c r="D25" s="77"/>
      <c r="P25" s="73" t="s">
        <v>19</v>
      </c>
      <c r="Q25" s="79"/>
      <c r="R25" s="73" t="s">
        <v>19</v>
      </c>
      <c r="S25" s="79"/>
      <c r="W25" s="79"/>
      <c r="X25" s="73" t="s">
        <v>19</v>
      </c>
      <c r="Y25" s="76">
        <f>SUMIF(Y6:Y24,"&gt;0",Y6:Y24)</f>
        <v>4904.4540505450814</v>
      </c>
      <c r="AA25" s="106">
        <f>SUMIF(AA6:AA24,"&gt;0",AA6:AA24)</f>
        <v>6.6106180000000005</v>
      </c>
      <c r="AB25" s="104">
        <f>SUMIF(AB6:AB24,"&gt;0",AB6:AB24)</f>
        <v>0.1716</v>
      </c>
      <c r="AC25" s="80"/>
      <c r="AF25" s="81"/>
    </row>
    <row r="26" spans="2:32" ht="20.100000000000001" customHeight="1" x14ac:dyDescent="0.25">
      <c r="B26" s="65"/>
      <c r="E26" s="79"/>
      <c r="G26" s="79"/>
      <c r="S26" s="82"/>
      <c r="W26" s="83"/>
      <c r="Y26" s="68"/>
      <c r="AA26" s="75" t="s">
        <v>35</v>
      </c>
      <c r="AB26" s="75" t="s">
        <v>36</v>
      </c>
      <c r="AC26" s="75" t="s">
        <v>37</v>
      </c>
      <c r="AD26" s="75"/>
    </row>
    <row r="27" spans="2:32" ht="20.100000000000001" customHeight="1" x14ac:dyDescent="0.25">
      <c r="E27" s="83"/>
      <c r="Q27" s="83"/>
      <c r="Y27" s="140"/>
      <c r="AA27" s="214"/>
      <c r="AB27" s="214"/>
      <c r="AC27" s="214"/>
      <c r="AD27" s="195"/>
      <c r="AF27" s="69"/>
    </row>
    <row r="28" spans="2:32" ht="20.100000000000001" customHeight="1" x14ac:dyDescent="0.25">
      <c r="E28" s="83"/>
      <c r="Y28" s="212"/>
      <c r="AA28" s="214"/>
      <c r="AB28" s="214"/>
      <c r="AC28" s="214"/>
      <c r="AD28" s="195"/>
    </row>
    <row r="29" spans="2:32" ht="20.100000000000001" customHeight="1" x14ac:dyDescent="0.25">
      <c r="E29" s="82"/>
      <c r="G29" s="199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1"/>
      <c r="Y29" s="212"/>
      <c r="AA29" s="214"/>
      <c r="AB29" s="214"/>
      <c r="AC29" s="214"/>
      <c r="AD29" s="195"/>
    </row>
    <row r="30" spans="2:32" ht="20.100000000000001" customHeight="1" x14ac:dyDescent="0.25">
      <c r="G30" s="202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4"/>
      <c r="Y30" s="212"/>
      <c r="AA30" s="214"/>
      <c r="AB30" s="214"/>
      <c r="AC30" s="214"/>
      <c r="AD30" s="195"/>
    </row>
    <row r="31" spans="2:32" ht="20.100000000000001" customHeight="1" x14ac:dyDescent="0.25">
      <c r="G31" s="202"/>
      <c r="H31" s="203"/>
      <c r="I31" s="222" t="s">
        <v>260</v>
      </c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05"/>
      <c r="Y31" s="141"/>
      <c r="AA31" s="214"/>
      <c r="AB31" s="214"/>
      <c r="AC31" s="214"/>
      <c r="AD31" s="195"/>
    </row>
    <row r="32" spans="2:32" ht="20.100000000000001" customHeight="1" x14ac:dyDescent="0.25">
      <c r="G32" s="202"/>
      <c r="H32" s="203"/>
      <c r="I32" s="223" t="s">
        <v>261</v>
      </c>
      <c r="J32" s="223"/>
      <c r="K32" s="223"/>
      <c r="L32" s="223"/>
      <c r="M32" s="223"/>
      <c r="N32" s="223"/>
      <c r="O32" s="223"/>
      <c r="P32" s="223"/>
      <c r="Q32" s="223"/>
      <c r="R32" s="206" t="s">
        <v>262</v>
      </c>
      <c r="S32" s="206" t="s">
        <v>265</v>
      </c>
      <c r="T32" s="205"/>
    </row>
    <row r="33" spans="7:25" ht="20.100000000000001" customHeight="1" x14ac:dyDescent="0.25">
      <c r="G33" s="202"/>
      <c r="H33" s="203"/>
      <c r="I33" s="223"/>
      <c r="J33" s="223"/>
      <c r="K33" s="223"/>
      <c r="L33" s="223"/>
      <c r="M33" s="223"/>
      <c r="N33" s="223"/>
      <c r="O33" s="223"/>
      <c r="P33" s="223"/>
      <c r="Q33" s="223"/>
      <c r="R33" s="206" t="s">
        <v>263</v>
      </c>
      <c r="S33" s="206" t="s">
        <v>266</v>
      </c>
      <c r="T33" s="205"/>
    </row>
    <row r="34" spans="7:25" ht="20.100000000000001" customHeight="1" x14ac:dyDescent="0.25">
      <c r="G34" s="202"/>
      <c r="H34" s="203"/>
      <c r="I34" s="223"/>
      <c r="J34" s="223"/>
      <c r="K34" s="223"/>
      <c r="L34" s="223"/>
      <c r="M34" s="223"/>
      <c r="N34" s="223"/>
      <c r="O34" s="223"/>
      <c r="P34" s="223"/>
      <c r="Q34" s="223"/>
      <c r="R34" s="206" t="s">
        <v>264</v>
      </c>
      <c r="S34" s="206" t="s">
        <v>267</v>
      </c>
      <c r="T34" s="205"/>
      <c r="Y34" s="140"/>
    </row>
    <row r="35" spans="7:25" ht="20.100000000000001" customHeight="1" x14ac:dyDescent="0.25">
      <c r="G35" s="202"/>
      <c r="H35" s="203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5"/>
      <c r="Y35" s="212"/>
    </row>
    <row r="36" spans="7:25" ht="20.100000000000001" customHeight="1" x14ac:dyDescent="0.25">
      <c r="G36" s="207"/>
      <c r="H36" s="208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9"/>
      <c r="T36" s="210"/>
      <c r="Y36" s="212"/>
    </row>
    <row r="37" spans="7:25" ht="20.100000000000001" customHeight="1" x14ac:dyDescent="0.25">
      <c r="Y37" s="212"/>
    </row>
    <row r="38" spans="7:25" ht="20.100000000000001" customHeight="1" x14ac:dyDescent="0.25">
      <c r="Y38" s="141"/>
    </row>
    <row r="42" spans="7:25" x14ac:dyDescent="0.25">
      <c r="G42" s="82"/>
    </row>
    <row r="43" spans="7:25" x14ac:dyDescent="0.25">
      <c r="G43" s="82"/>
    </row>
  </sheetData>
  <sheetProtection sheet="1" objects="1" formatCells="0" formatColumns="0" formatRows="0" insertColumns="0" insertRows="0" insertHyperlinks="0" deleteColumns="0" deleteRows="0"/>
  <mergeCells count="11">
    <mergeCell ref="G1:I1"/>
    <mergeCell ref="Y35:Y37"/>
    <mergeCell ref="C2:Y2"/>
    <mergeCell ref="AA27:AC31"/>
    <mergeCell ref="AE4:AG4"/>
    <mergeCell ref="Y28:Y30"/>
    <mergeCell ref="AA4:AC4"/>
    <mergeCell ref="E4:O4"/>
    <mergeCell ref="Q4:U4"/>
    <mergeCell ref="I31:S31"/>
    <mergeCell ref="I32:Q34"/>
  </mergeCells>
  <conditionalFormatting sqref="AE6">
    <cfRule type="expression" dxfId="59" priority="79">
      <formula>ISERROR($AE$6)</formula>
    </cfRule>
  </conditionalFormatting>
  <conditionalFormatting sqref="AE8">
    <cfRule type="expression" dxfId="58" priority="78">
      <formula>ISERROR($AE$8)</formula>
    </cfRule>
  </conditionalFormatting>
  <conditionalFormatting sqref="AE10">
    <cfRule type="expression" dxfId="57" priority="76">
      <formula>ISERROR($AE$10)</formula>
    </cfRule>
  </conditionalFormatting>
  <conditionalFormatting sqref="AE12">
    <cfRule type="expression" dxfId="56" priority="75">
      <formula>ISERROR($AE$12)</formula>
    </cfRule>
  </conditionalFormatting>
  <conditionalFormatting sqref="AE14">
    <cfRule type="expression" dxfId="55" priority="74">
      <formula>ISERROR($AE$14)</formula>
    </cfRule>
  </conditionalFormatting>
  <conditionalFormatting sqref="AE16">
    <cfRule type="expression" dxfId="54" priority="73">
      <formula>ISERROR($AE$16)</formula>
    </cfRule>
  </conditionalFormatting>
  <conditionalFormatting sqref="AE18">
    <cfRule type="expression" dxfId="53" priority="72">
      <formula>ISERROR($AE$18)</formula>
    </cfRule>
  </conditionalFormatting>
  <conditionalFormatting sqref="AE20">
    <cfRule type="expression" dxfId="52" priority="71">
      <formula>ISERROR($AE$20)</formula>
    </cfRule>
  </conditionalFormatting>
  <conditionalFormatting sqref="AE22">
    <cfRule type="expression" dxfId="51" priority="70">
      <formula>ISERROR($AE$22)</formula>
    </cfRule>
  </conditionalFormatting>
  <conditionalFormatting sqref="AE24">
    <cfRule type="expression" dxfId="50" priority="69">
      <formula>ISERROR($AE$24)</formula>
    </cfRule>
  </conditionalFormatting>
  <dataValidations xWindow="407" yWindow="416" count="16">
    <dataValidation type="list" allowBlank="1" showInputMessage="1" showErrorMessage="1" sqref="I24 I8 I10 I20 I12 I14 I16 I18 I22">
      <formula1>ТИППРОФИЛЯ</formula1>
    </dataValidation>
    <dataValidation type="list" errorStyle="warning" allowBlank="1" showInputMessage="1" showErrorMessage="1" sqref="I6">
      <formula1>ТИППРОФИЛЯ</formula1>
    </dataValidation>
    <dataValidation type="list" allowBlank="1" showInputMessage="1" showErrorMessage="1" sqref="K6">
      <formula1>Color1</formula1>
    </dataValidation>
    <dataValidation type="list" allowBlank="1" showInputMessage="1" showErrorMessage="1" sqref="K8">
      <formula1>Color2</formula1>
    </dataValidation>
    <dataValidation type="list" allowBlank="1" showInputMessage="1" showErrorMessage="1" sqref="U6 U8 U10 U12 U14 U16 U18 U20 U22 U24">
      <formula1>Рисунок</formula1>
    </dataValidation>
    <dataValidation type="list" allowBlank="1" showInputMessage="1" showErrorMessage="1" sqref="S6 S8 S10 S12 S14 S16 S18 S20 S22 S24">
      <formula1>Закалка</formula1>
    </dataValidation>
    <dataValidation type="list" showInputMessage="1" showErrorMessage="1" sqref="Q6 Q8 Q10 Q12 Q14 Q16 Q18 Q20 Q22 Q24">
      <formula1>СтеклоСтарк</formula1>
    </dataValidation>
    <dataValidation type="list" allowBlank="1" showInputMessage="1" showErrorMessage="1" sqref="K10">
      <formula1>Color3</formula1>
    </dataValidation>
    <dataValidation type="list" allowBlank="1" showInputMessage="1" showErrorMessage="1" sqref="K24">
      <formula1>Color10</formula1>
    </dataValidation>
    <dataValidation showInputMessage="1" showErrorMessage="1" errorTitle="Ошибка" error="=ИНДЕКС(Профиль!$B$2:$X$1001;U2;10)" sqref="G6:G24"/>
    <dataValidation type="list" allowBlank="1" showInputMessage="1" showErrorMessage="1" sqref="K14">
      <formula1>Color5</formula1>
    </dataValidation>
    <dataValidation type="list" allowBlank="1" showInputMessage="1" showErrorMessage="1" sqref="K12">
      <formula1>Color4</formula1>
    </dataValidation>
    <dataValidation type="list" allowBlank="1" showInputMessage="1" showErrorMessage="1" sqref="K16">
      <formula1>Color6</formula1>
    </dataValidation>
    <dataValidation type="list" allowBlank="1" showInputMessage="1" showErrorMessage="1" sqref="K18">
      <formula1>Color7</formula1>
    </dataValidation>
    <dataValidation type="list" allowBlank="1" showInputMessage="1" showErrorMessage="1" sqref="K20">
      <formula1>Color8</formula1>
    </dataValidation>
    <dataValidation type="list" allowBlank="1" showInputMessage="1" showErrorMessage="1" sqref="K22">
      <formula1>Color9</formula1>
    </dataValidation>
  </dataValidations>
  <pageMargins left="0.25" right="0.25" top="0.75" bottom="0.75" header="0.3" footer="0.3"/>
  <pageSetup paperSize="9" scale="3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locked="0" defaultSize="0" autoFill="0" autoLine="0" autoPict="0">
                <anchor moveWithCells="1">
                  <from>
                    <xdr:col>4</xdr:col>
                    <xdr:colOff>266700</xdr:colOff>
                    <xdr:row>0</xdr:row>
                    <xdr:rowOff>133350</xdr:rowOff>
                  </from>
                  <to>
                    <xdr:col>5</xdr:col>
                    <xdr:colOff>66675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locked="0" defaultSize="0" autoFill="0" autoLine="0" autoPict="0">
                <anchor moveWithCells="1">
                  <from>
                    <xdr:col>24</xdr:col>
                    <xdr:colOff>771525</xdr:colOff>
                    <xdr:row>0</xdr:row>
                    <xdr:rowOff>133350</xdr:rowOff>
                  </from>
                  <to>
                    <xdr:col>25</xdr:col>
                    <xdr:colOff>266700</xdr:colOff>
                    <xdr:row>2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8" id="{60390DAE-78AF-4FB7-BE2D-FF3FB9C5D51B}">
            <xm:f>Лист2!$X$40=FALSE</xm:f>
            <x14:dxf>
              <fill>
                <patternFill>
                  <bgColor rgb="FFFF0000"/>
                </patternFill>
              </fill>
            </x14:dxf>
          </x14:cfRule>
          <xm:sqref>E6 G6</xm:sqref>
        </x14:conditionalFormatting>
        <x14:conditionalFormatting xmlns:xm="http://schemas.microsoft.com/office/excel/2006/main">
          <x14:cfRule type="expression" priority="58" id="{1CA77F13-C2C9-40F0-A782-2094905135D1}">
            <xm:f>Лист2!$W$38=FALSE</xm:f>
            <x14:dxf>
              <fill>
                <patternFill>
                  <bgColor rgb="FFFF0000"/>
                </patternFill>
              </fill>
            </x14:dxf>
          </x14:cfRule>
          <xm:sqref>E6</xm:sqref>
        </x14:conditionalFormatting>
        <x14:conditionalFormatting xmlns:xm="http://schemas.microsoft.com/office/excel/2006/main">
          <x14:cfRule type="expression" priority="37" id="{38A0291F-18DD-4096-97D2-3FF633FF57C5}">
            <xm:f>Лист2!$AO$40=FALSE</xm:f>
            <x14:dxf>
              <fill>
                <patternFill>
                  <bgColor rgb="FFFF0000"/>
                </patternFill>
              </fill>
            </x14:dxf>
          </x14:cfRule>
          <xm:sqref>E8 G8</xm:sqref>
        </x14:conditionalFormatting>
        <x14:conditionalFormatting xmlns:xm="http://schemas.microsoft.com/office/excel/2006/main">
          <x14:cfRule type="expression" priority="57" id="{7516A1BD-3B26-4420-852A-FDAD5B1A7372}">
            <xm:f>Лист2!$AN$38=FALSE</xm:f>
            <x14:dxf>
              <fill>
                <patternFill>
                  <bgColor rgb="FFFF0000"/>
                </patternFill>
              </fill>
            </x14:dxf>
          </x14:cfRule>
          <xm:sqref>E8</xm:sqref>
        </x14:conditionalFormatting>
        <x14:conditionalFormatting xmlns:xm="http://schemas.microsoft.com/office/excel/2006/main">
          <x14:cfRule type="expression" priority="36" id="{3FC83998-F85A-4ECE-9331-5150A4823818}">
            <xm:f>Лист2!$BO$40=FALSE</xm:f>
            <x14:dxf>
              <fill>
                <patternFill>
                  <bgColor rgb="FFFF0000"/>
                </patternFill>
              </fill>
            </x14:dxf>
          </x14:cfRule>
          <xm:sqref>E10 G10</xm:sqref>
        </x14:conditionalFormatting>
        <x14:conditionalFormatting xmlns:xm="http://schemas.microsoft.com/office/excel/2006/main">
          <x14:cfRule type="expression" priority="56" id="{5B386FE9-E210-44C2-92E5-66B40A19EB9B}">
            <xm:f>Лист2!$BN$38=FALSE</xm:f>
            <x14:dxf>
              <fill>
                <patternFill>
                  <bgColor rgb="FFFF0000"/>
                </patternFill>
              </fill>
            </x14:dxf>
          </x14:cfRule>
          <xm:sqref>E10</xm:sqref>
        </x14:conditionalFormatting>
        <x14:conditionalFormatting xmlns:xm="http://schemas.microsoft.com/office/excel/2006/main">
          <x14:cfRule type="expression" priority="35" id="{2D880295-131B-411B-8B82-143734A92AC2}">
            <xm:f>Лист2!$CO$40=FALSE</xm:f>
            <x14:dxf>
              <fill>
                <patternFill>
                  <bgColor rgb="FFFF0000"/>
                </patternFill>
              </fill>
            </x14:dxf>
          </x14:cfRule>
          <xm:sqref>E12 G12</xm:sqref>
        </x14:conditionalFormatting>
        <x14:conditionalFormatting xmlns:xm="http://schemas.microsoft.com/office/excel/2006/main">
          <x14:cfRule type="expression" priority="55" id="{B96557AB-F2D3-4342-9836-E0B1BAF4632F}">
            <xm:f>Лист2!$CN$38=FALSE</xm:f>
            <x14:dxf>
              <fill>
                <patternFill>
                  <bgColor rgb="FFFF0000"/>
                </patternFill>
              </fill>
            </x14:dxf>
          </x14:cfRule>
          <xm:sqref>E12</xm:sqref>
        </x14:conditionalFormatting>
        <x14:conditionalFormatting xmlns:xm="http://schemas.microsoft.com/office/excel/2006/main">
          <x14:cfRule type="expression" priority="34" id="{3A934301-6BFB-481A-98C5-1CA63972AEA7}">
            <xm:f>Лист2!$DO$40=FALSE</xm:f>
            <x14:dxf>
              <fill>
                <patternFill>
                  <bgColor rgb="FFFF0000"/>
                </patternFill>
              </fill>
            </x14:dxf>
          </x14:cfRule>
          <xm:sqref>E14 G14</xm:sqref>
        </x14:conditionalFormatting>
        <x14:conditionalFormatting xmlns:xm="http://schemas.microsoft.com/office/excel/2006/main">
          <x14:cfRule type="expression" priority="54" id="{2B397054-50F4-4F07-850D-018101AA5254}">
            <xm:f>Лист2!$DN$38=FALSE</xm:f>
            <x14:dxf>
              <fill>
                <patternFill>
                  <bgColor rgb="FFFF0000"/>
                </patternFill>
              </fill>
            </x14:dxf>
          </x14:cfRule>
          <xm:sqref>E14</xm:sqref>
        </x14:conditionalFormatting>
        <x14:conditionalFormatting xmlns:xm="http://schemas.microsoft.com/office/excel/2006/main">
          <x14:cfRule type="expression" priority="33" id="{E4483295-AD38-4C1F-9FBA-619DBF72C562}">
            <xm:f>Лист2!$EO$40=FALSE</xm:f>
            <x14:dxf>
              <fill>
                <patternFill>
                  <bgColor rgb="FFFF0000"/>
                </patternFill>
              </fill>
            </x14:dxf>
          </x14:cfRule>
          <xm:sqref>E16 G16</xm:sqref>
        </x14:conditionalFormatting>
        <x14:conditionalFormatting xmlns:xm="http://schemas.microsoft.com/office/excel/2006/main">
          <x14:cfRule type="expression" priority="53" id="{D8B60642-3DB5-491F-9316-7A32634C4374}">
            <xm:f>Лист2!$EN$38=FALSE</xm:f>
            <x14:dxf>
              <fill>
                <patternFill>
                  <bgColor rgb="FFFF0000"/>
                </patternFill>
              </fill>
            </x14:dxf>
          </x14:cfRule>
          <xm:sqref>E16</xm:sqref>
        </x14:conditionalFormatting>
        <x14:conditionalFormatting xmlns:xm="http://schemas.microsoft.com/office/excel/2006/main">
          <x14:cfRule type="expression" priority="32" id="{D4FD79EF-B93A-4AD1-8959-80300C2C9FF0}">
            <xm:f>Лист2!$FO$40=FALSE</xm:f>
            <x14:dxf>
              <fill>
                <patternFill>
                  <bgColor rgb="FFFF0000"/>
                </patternFill>
              </fill>
            </x14:dxf>
          </x14:cfRule>
          <xm:sqref>E18 G18</xm:sqref>
        </x14:conditionalFormatting>
        <x14:conditionalFormatting xmlns:xm="http://schemas.microsoft.com/office/excel/2006/main">
          <x14:cfRule type="expression" priority="52" id="{9D8F139F-FBF0-4F5F-B9F0-D3E4302E8E25}">
            <xm:f>Лист2!$FN$38=FALSE</xm:f>
            <x14:dxf>
              <fill>
                <patternFill>
                  <bgColor rgb="FFFF0000"/>
                </patternFill>
              </fill>
            </x14:dxf>
          </x14:cfRule>
          <xm:sqref>E18</xm:sqref>
        </x14:conditionalFormatting>
        <x14:conditionalFormatting xmlns:xm="http://schemas.microsoft.com/office/excel/2006/main">
          <x14:cfRule type="expression" priority="31" id="{B14770E4-9CBC-4FA3-A7D5-624E49B161A7}">
            <xm:f>Лист2!$GO$40=FALSE</xm:f>
            <x14:dxf>
              <fill>
                <patternFill>
                  <bgColor rgb="FFFF0000"/>
                </patternFill>
              </fill>
            </x14:dxf>
          </x14:cfRule>
          <xm:sqref>E20 G20</xm:sqref>
        </x14:conditionalFormatting>
        <x14:conditionalFormatting xmlns:xm="http://schemas.microsoft.com/office/excel/2006/main">
          <x14:cfRule type="expression" priority="51" id="{8C7733C4-41C9-4A68-A023-233615FE681F}">
            <xm:f>Лист2!$GN$38=FALSE</xm:f>
            <x14:dxf>
              <fill>
                <patternFill>
                  <bgColor rgb="FFFF0000"/>
                </patternFill>
              </fill>
            </x14:dxf>
          </x14:cfRule>
          <xm:sqref>E20</xm:sqref>
        </x14:conditionalFormatting>
        <x14:conditionalFormatting xmlns:xm="http://schemas.microsoft.com/office/excel/2006/main">
          <x14:cfRule type="expression" priority="30" id="{768FA40F-8563-4501-BECA-997A7D64795F}">
            <xm:f>Лист2!$HO$40=FALSE</xm:f>
            <x14:dxf>
              <fill>
                <patternFill>
                  <bgColor rgb="FFFF0000"/>
                </patternFill>
              </fill>
            </x14:dxf>
          </x14:cfRule>
          <xm:sqref>E22 G22</xm:sqref>
        </x14:conditionalFormatting>
        <x14:conditionalFormatting xmlns:xm="http://schemas.microsoft.com/office/excel/2006/main">
          <x14:cfRule type="expression" priority="50" id="{A63A3958-D23F-4674-BC2C-D74EE8A9F97D}">
            <xm:f>Лист2!$HN$38=FALSE</xm:f>
            <x14:dxf>
              <fill>
                <patternFill>
                  <bgColor rgb="FFFF0000"/>
                </patternFill>
              </fill>
            </x14:dxf>
          </x14:cfRule>
          <xm:sqref>E22</xm:sqref>
        </x14:conditionalFormatting>
        <x14:conditionalFormatting xmlns:xm="http://schemas.microsoft.com/office/excel/2006/main">
          <x14:cfRule type="expression" priority="29" id="{B43A4123-C5A5-42A6-B55C-57AB7F0988EF}">
            <xm:f>Лист2!$IO$40=FALSE</xm:f>
            <x14:dxf>
              <fill>
                <patternFill>
                  <bgColor rgb="FFFF0000"/>
                </patternFill>
              </fill>
            </x14:dxf>
          </x14:cfRule>
          <xm:sqref>E24 G24</xm:sqref>
        </x14:conditionalFormatting>
        <x14:conditionalFormatting xmlns:xm="http://schemas.microsoft.com/office/excel/2006/main">
          <x14:cfRule type="expression" priority="49" id="{37647C19-5B64-4CB2-9422-881879984B8E}">
            <xm:f>Лист2!$IN$38=FALSE</xm:f>
            <x14:dxf>
              <fill>
                <patternFill>
                  <bgColor rgb="FFFF0000"/>
                </patternFill>
              </fill>
            </x14:dxf>
          </x14:cfRule>
          <xm:sqref>E24</xm:sqref>
        </x14:conditionalFormatting>
        <x14:conditionalFormatting xmlns:xm="http://schemas.microsoft.com/office/excel/2006/main">
          <x14:cfRule type="expression" priority="48" id="{C5EA1666-C31D-48A1-A935-F67215BE9BEF}">
            <xm:f>Лист2!$W$39=FALSE</xm:f>
            <x14:dxf>
              <fill>
                <patternFill>
                  <bgColor rgb="FFFF0000"/>
                </patternFill>
              </fill>
            </x14:dxf>
          </x14:cfRule>
          <xm:sqref>G6</xm:sqref>
        </x14:conditionalFormatting>
        <x14:conditionalFormatting xmlns:xm="http://schemas.microsoft.com/office/excel/2006/main">
          <x14:cfRule type="expression" priority="47" id="{5518FF6F-B50B-4CF2-BAF1-2F44AE662EDD}">
            <xm:f>Лист2!$AN$39=FALSE</xm:f>
            <x14:dxf>
              <fill>
                <patternFill>
                  <bgColor rgb="FFFF0000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expression" priority="46" id="{AC71581D-C7AF-4913-A018-57B986A73BDD}">
            <xm:f>Лист2!$BN$39=FALSE</xm:f>
            <x14:dxf>
              <fill>
                <patternFill>
                  <bgColor rgb="FFFF0000"/>
                </patternFill>
              </fill>
            </x14:dxf>
          </x14:cfRule>
          <xm:sqref>G10</xm:sqref>
        </x14:conditionalFormatting>
        <x14:conditionalFormatting xmlns:xm="http://schemas.microsoft.com/office/excel/2006/main">
          <x14:cfRule type="expression" priority="45" id="{CF60FA03-9000-4E6E-9F09-1B633818262B}">
            <xm:f>Лист2!$CN$39=FALSE</xm:f>
            <x14:dxf>
              <fill>
                <patternFill>
                  <bgColor rgb="FFFF0000"/>
                </patternFill>
              </fill>
            </x14:dxf>
          </x14:cfRule>
          <xm:sqref>G12</xm:sqref>
        </x14:conditionalFormatting>
        <x14:conditionalFormatting xmlns:xm="http://schemas.microsoft.com/office/excel/2006/main">
          <x14:cfRule type="expression" priority="44" id="{9642413A-DB6E-4861-9162-05B9C5D141B6}">
            <xm:f>Лист2!$DN$39=FALSE</xm:f>
            <x14:dxf>
              <fill>
                <patternFill>
                  <bgColor rgb="FFFF0000"/>
                </patternFill>
              </fill>
            </x14:dxf>
          </x14:cfRule>
          <xm:sqref>G14</xm:sqref>
        </x14:conditionalFormatting>
        <x14:conditionalFormatting xmlns:xm="http://schemas.microsoft.com/office/excel/2006/main">
          <x14:cfRule type="expression" priority="43" id="{833B690F-4066-4EC6-AC75-C546F5D55858}">
            <xm:f>Лист2!$EN$39=FALSE</xm:f>
            <x14:dxf>
              <fill>
                <patternFill>
                  <bgColor rgb="FFFF0000"/>
                </patternFill>
              </fill>
            </x14:dxf>
          </x14:cfRule>
          <xm:sqref>G16</xm:sqref>
        </x14:conditionalFormatting>
        <x14:conditionalFormatting xmlns:xm="http://schemas.microsoft.com/office/excel/2006/main">
          <x14:cfRule type="expression" priority="42" id="{0A79D006-32C3-4429-B64D-AF9C023564E6}">
            <xm:f>Лист2!$FN$39=FALSE</xm:f>
            <x14:dxf>
              <fill>
                <patternFill>
                  <bgColor rgb="FFFF0000"/>
                </patternFill>
              </fill>
            </x14:dxf>
          </x14:cfRule>
          <xm:sqref>G18</xm:sqref>
        </x14:conditionalFormatting>
        <x14:conditionalFormatting xmlns:xm="http://schemas.microsoft.com/office/excel/2006/main">
          <x14:cfRule type="expression" priority="41" id="{FC47C83A-975A-4269-BA05-743C48994316}">
            <xm:f>Лист2!$GN$39=FALSE</xm:f>
            <x14:dxf>
              <fill>
                <patternFill>
                  <bgColor rgb="FFFF0000"/>
                </patternFill>
              </fill>
            </x14:dxf>
          </x14:cfRule>
          <xm:sqref>G20</xm:sqref>
        </x14:conditionalFormatting>
        <x14:conditionalFormatting xmlns:xm="http://schemas.microsoft.com/office/excel/2006/main">
          <x14:cfRule type="expression" priority="40" id="{A7180F44-8579-4F25-AD62-697E344A665A}">
            <xm:f>Лист2!$HN$39=FALSE</xm:f>
            <x14:dxf>
              <fill>
                <patternFill>
                  <bgColor rgb="FFFF0000"/>
                </patternFill>
              </fill>
            </x14:dxf>
          </x14:cfRule>
          <xm:sqref>G22</xm:sqref>
        </x14:conditionalFormatting>
        <x14:conditionalFormatting xmlns:xm="http://schemas.microsoft.com/office/excel/2006/main">
          <x14:cfRule type="expression" priority="39" id="{BD689F01-43DB-4D44-B770-ACBAF21E4D13}">
            <xm:f>Лист2!$IN$39=FALSE</xm:f>
            <x14:dxf>
              <fill>
                <patternFill>
                  <bgColor rgb="FFFF0000"/>
                </patternFill>
              </fill>
            </x14:dxf>
          </x14:cfRule>
          <xm:sqref>G24</xm:sqref>
        </x14:conditionalFormatting>
        <x14:conditionalFormatting xmlns:xm="http://schemas.microsoft.com/office/excel/2006/main">
          <x14:cfRule type="expression" priority="82" id="{7491E9E8-DAAC-4B2B-948F-48F6111152C2}">
            <xm:f>ISERROR(Лист2!$U$2)</xm:f>
            <x14:dxf>
              <font>
                <strike val="0"/>
                <color theme="4" tint="0.79998168889431442"/>
              </font>
            </x14:dxf>
          </x14:cfRule>
          <xm:sqref>K6</xm:sqref>
        </x14:conditionalFormatting>
        <x14:conditionalFormatting xmlns:xm="http://schemas.microsoft.com/office/excel/2006/main">
          <x14:cfRule type="expression" priority="81" id="{D60D0A41-CB92-4317-A085-5A583AB44960}">
            <xm:f>ISERROR(Лист2!$AL$2)</xm:f>
            <x14:dxf>
              <font>
                <strike/>
                <color theme="4" tint="0.79998168889431442"/>
              </font>
            </x14:dxf>
          </x14:cfRule>
          <xm:sqref>K8</xm:sqref>
        </x14:conditionalFormatting>
        <x14:conditionalFormatting xmlns:xm="http://schemas.microsoft.com/office/excel/2006/main">
          <x14:cfRule type="expression" priority="83" id="{F4FA6313-2037-48BF-A033-EBC608A5226B}">
            <xm:f>ISERROR(Лист2!$BL$2)</xm:f>
            <x14:dxf>
              <font>
                <strike/>
                <color theme="4" tint="0.79998168889431442"/>
              </font>
            </x14:dxf>
          </x14:cfRule>
          <xm:sqref>K10</xm:sqref>
        </x14:conditionalFormatting>
        <x14:conditionalFormatting xmlns:xm="http://schemas.microsoft.com/office/excel/2006/main">
          <x14:cfRule type="expression" priority="84" id="{9C60127B-02B0-4EF5-ABBD-D07EEA2F5B9F}">
            <xm:f>ISERROR(Лист2!$CL$2)</xm:f>
            <x14:dxf>
              <font>
                <strike/>
                <color theme="4" tint="0.79998168889431442"/>
              </font>
            </x14:dxf>
          </x14:cfRule>
          <xm:sqref>K12</xm:sqref>
        </x14:conditionalFormatting>
        <x14:conditionalFormatting xmlns:xm="http://schemas.microsoft.com/office/excel/2006/main">
          <x14:cfRule type="expression" priority="85" id="{B9483D4C-0CD7-465B-AC14-41C90CBF6506}">
            <xm:f>ISERROR(Лист2!$DL$2)</xm:f>
            <x14:dxf>
              <font>
                <strike/>
                <color theme="4" tint="0.79998168889431442"/>
              </font>
            </x14:dxf>
          </x14:cfRule>
          <xm:sqref>K14</xm:sqref>
        </x14:conditionalFormatting>
        <x14:conditionalFormatting xmlns:xm="http://schemas.microsoft.com/office/excel/2006/main">
          <x14:cfRule type="expression" priority="86" id="{7D77E6B7-F818-47C7-8241-453FE28208C1}">
            <xm:f>ISERROR(Лист2!$EL$2)</xm:f>
            <x14:dxf>
              <font>
                <strike/>
                <color theme="4" tint="0.79998168889431442"/>
              </font>
            </x14:dxf>
          </x14:cfRule>
          <xm:sqref>K16</xm:sqref>
        </x14:conditionalFormatting>
        <x14:conditionalFormatting xmlns:xm="http://schemas.microsoft.com/office/excel/2006/main">
          <x14:cfRule type="expression" priority="87" id="{36E87AE6-12DD-42A9-B1B3-2B689FA47072}">
            <xm:f>ISERROR(Лист2!$FL$2)</xm:f>
            <x14:dxf>
              <font>
                <strike/>
                <color theme="4" tint="0.79998168889431442"/>
              </font>
            </x14:dxf>
          </x14:cfRule>
          <xm:sqref>K18</xm:sqref>
        </x14:conditionalFormatting>
        <x14:conditionalFormatting xmlns:xm="http://schemas.microsoft.com/office/excel/2006/main">
          <x14:cfRule type="expression" priority="88" id="{FC5CE752-9624-4233-BA7A-FB32ADF964BF}">
            <xm:f>ISERROR(Лист2!$GL$2)</xm:f>
            <x14:dxf>
              <font>
                <strike/>
                <color theme="4" tint="0.79998168889431442"/>
              </font>
            </x14:dxf>
          </x14:cfRule>
          <xm:sqref>K20</xm:sqref>
        </x14:conditionalFormatting>
        <x14:conditionalFormatting xmlns:xm="http://schemas.microsoft.com/office/excel/2006/main">
          <x14:cfRule type="expression" priority="89" id="{AC0DEF28-81B3-4D4C-8E0A-922F4C64911A}">
            <xm:f>ISERROR(Лист2!$HL$2)</xm:f>
            <x14:dxf>
              <font>
                <strike/>
                <color theme="4" tint="0.79998168889431442"/>
              </font>
            </x14:dxf>
          </x14:cfRule>
          <xm:sqref>K22</xm:sqref>
        </x14:conditionalFormatting>
        <x14:conditionalFormatting xmlns:xm="http://schemas.microsoft.com/office/excel/2006/main">
          <x14:cfRule type="expression" priority="90" id="{C892AA7F-E63B-4707-B270-57B1B7181835}">
            <xm:f>ISERROR(Лист2!$IL$2)</xm:f>
            <x14:dxf>
              <font>
                <strike/>
                <color theme="4" tint="0.79998168889431442"/>
              </font>
            </x14:dxf>
          </x14:cfRule>
          <xm:sqref>K24</xm:sqref>
        </x14:conditionalFormatting>
        <x14:conditionalFormatting xmlns:xm="http://schemas.microsoft.com/office/excel/2006/main">
          <x14:cfRule type="expression" priority="28" id="{71FB454E-7575-4E4B-BCFC-6B50CD5585BC}">
            <xm:f>AND(ISBLANK(U6),Лист3!$P$9="да")</xm:f>
            <x14:dxf>
              <fill>
                <patternFill>
                  <bgColor rgb="FFFF0000"/>
                </patternFill>
              </fill>
            </x14:dxf>
          </x14:cfRule>
          <xm:sqref>U6</xm:sqref>
        </x14:conditionalFormatting>
        <x14:conditionalFormatting xmlns:xm="http://schemas.microsoft.com/office/excel/2006/main">
          <x14:cfRule type="expression" priority="27" id="{D286E036-9429-4455-B638-03565F28A8D9}">
            <xm:f>AND(ISBLANK($U$8),Лист3!$AG$9="да")</xm:f>
            <x14:dxf>
              <fill>
                <patternFill>
                  <bgColor rgb="FFFF0000"/>
                </patternFill>
              </fill>
            </x14:dxf>
          </x14:cfRule>
          <xm:sqref>U8</xm:sqref>
        </x14:conditionalFormatting>
        <x14:conditionalFormatting xmlns:xm="http://schemas.microsoft.com/office/excel/2006/main">
          <x14:cfRule type="expression" priority="26" id="{AD31B959-B162-4CD6-BE42-2B14DC475D00}">
            <xm:f>AND(ISBLANK($U$10),Лист3!$BG$9="да")</xm:f>
            <x14:dxf>
              <fill>
                <patternFill>
                  <bgColor rgb="FFFF0000"/>
                </patternFill>
              </fill>
            </x14:dxf>
          </x14:cfRule>
          <xm:sqref>U10</xm:sqref>
        </x14:conditionalFormatting>
        <x14:conditionalFormatting xmlns:xm="http://schemas.microsoft.com/office/excel/2006/main">
          <x14:cfRule type="expression" priority="25" id="{49FE94C2-7252-4F8D-B781-24D85754AE8D}">
            <xm:f>AND(ISBLANK($U$12),Лист3!$CG$9="да")</xm:f>
            <x14:dxf>
              <fill>
                <patternFill>
                  <bgColor rgb="FFFF0000"/>
                </patternFill>
              </fill>
            </x14:dxf>
          </x14:cfRule>
          <xm:sqref>U12</xm:sqref>
        </x14:conditionalFormatting>
        <x14:conditionalFormatting xmlns:xm="http://schemas.microsoft.com/office/excel/2006/main">
          <x14:cfRule type="expression" priority="24" id="{69061427-1F7F-42C8-9FDC-F69294DF1481}">
            <xm:f>AND(ISBLANK($U$14),Лист3!$DG$9="да")</xm:f>
            <x14:dxf>
              <fill>
                <patternFill>
                  <bgColor rgb="FFFF0000"/>
                </patternFill>
              </fill>
            </x14:dxf>
          </x14:cfRule>
          <xm:sqref>U14</xm:sqref>
        </x14:conditionalFormatting>
        <x14:conditionalFormatting xmlns:xm="http://schemas.microsoft.com/office/excel/2006/main">
          <x14:cfRule type="expression" priority="23" id="{1D9A51BF-392E-4870-B860-43D9F3ED8A79}">
            <xm:f>AND(ISBLANK($U$16),Лист3!$EG$9="да")</xm:f>
            <x14:dxf>
              <fill>
                <patternFill>
                  <bgColor rgb="FFFF0000"/>
                </patternFill>
              </fill>
            </x14:dxf>
          </x14:cfRule>
          <xm:sqref>U16</xm:sqref>
        </x14:conditionalFormatting>
        <x14:conditionalFormatting xmlns:xm="http://schemas.microsoft.com/office/excel/2006/main">
          <x14:cfRule type="expression" priority="22" id="{B6504353-7997-4070-AC52-EF788B12E470}">
            <xm:f>AND(ISBLANK($U$18),Лист3!$FG$9="да")</xm:f>
            <x14:dxf>
              <fill>
                <patternFill>
                  <bgColor rgb="FFFF0000"/>
                </patternFill>
              </fill>
            </x14:dxf>
          </x14:cfRule>
          <xm:sqref>U18</xm:sqref>
        </x14:conditionalFormatting>
        <x14:conditionalFormatting xmlns:xm="http://schemas.microsoft.com/office/excel/2006/main">
          <x14:cfRule type="expression" priority="21" id="{8B1BB8E8-C364-4948-99E7-345B009FC410}">
            <xm:f>AND(ISBLANK($U$20),Лист3!$GG$9="да")</xm:f>
            <x14:dxf>
              <fill>
                <patternFill>
                  <bgColor rgb="FFFF0000"/>
                </patternFill>
              </fill>
            </x14:dxf>
          </x14:cfRule>
          <xm:sqref>U20</xm:sqref>
        </x14:conditionalFormatting>
        <x14:conditionalFormatting xmlns:xm="http://schemas.microsoft.com/office/excel/2006/main">
          <x14:cfRule type="expression" priority="20" id="{AF46EED4-8926-4650-B6A9-173F314C6661}">
            <xm:f>AND(ISBLANK($U$22),Лист3!$HG$9="да")</xm:f>
            <x14:dxf>
              <fill>
                <patternFill>
                  <bgColor rgb="FFFF0000"/>
                </patternFill>
              </fill>
            </x14:dxf>
          </x14:cfRule>
          <xm:sqref>U22</xm:sqref>
        </x14:conditionalFormatting>
        <x14:conditionalFormatting xmlns:xm="http://schemas.microsoft.com/office/excel/2006/main">
          <x14:cfRule type="expression" priority="19" id="{03E948BA-9EA2-4F29-B4FD-92AF7BD1E312}">
            <xm:f>AND(ISBLANK($U$24),Лист3!$IG$9="да")</xm:f>
            <x14:dxf>
              <fill>
                <patternFill>
                  <bgColor rgb="FFFF0000"/>
                </patternFill>
              </fill>
            </x14:dxf>
          </x14:cfRule>
          <xm:sqref>U24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407" yWindow="416" count="5">
        <x14:dataValidation type="list" allowBlank="1" showInputMessage="1" showErrorMessage="1">
          <x14:formula1>
            <xm:f>'Петли (присадки)'!$E$2:$E$5</xm:f>
          </x14:formula1>
          <xm:sqref>O24 O8 O10 O12 O14 O16 O18 O20 O22</xm:sqref>
        </x14:dataValidation>
        <x14:dataValidation type="list" allowBlank="1" showInputMessage="1" showErrorMessage="1">
          <x14:formula1>
            <xm:f>IF(Лист2!D1,УП2,УП1)</xm:f>
          </x14:formula1>
          <xm:sqref>W6</xm:sqref>
        </x14:dataValidation>
        <x14:dataValidation type="list" allowBlank="1" showInputMessage="1" showErrorMessage="1">
          <x14:formula1>
            <xm:f>IF(Лист2!D1048561,УП2,УП1)</xm:f>
          </x14:formula1>
          <xm:sqref>W8 W24 W22 W20 W18 W16 W14 W12 W10</xm:sqref>
        </x14:dataValidation>
        <x14:dataValidation type="list" allowBlank="1" showInputMessage="1" showErrorMessage="1">
          <x14:formula1>
            <xm:f>'Петли (присадки)'!$B$9:$B$13</xm:f>
          </x14:formula1>
          <xm:sqref>M6 M8 M10 M12 M14 M16 M18 M20 M22 M24</xm:sqref>
        </x14:dataValidation>
        <x14:dataValidation type="list" allowBlank="1" showInputMessage="1" showErrorMessage="1">
          <x14:formula1>
            <xm:f>'Петли (присадки)'!$E$2:$E$6</xm:f>
          </x14:formula1>
          <xm:sqref>O6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"/>
  <sheetViews>
    <sheetView workbookViewId="0">
      <selection activeCell="K13" sqref="K13"/>
    </sheetView>
  </sheetViews>
  <sheetFormatPr defaultRowHeight="15" x14ac:dyDescent="0.25"/>
  <cols>
    <col min="1" max="16384" width="9.140625" style="184"/>
  </cols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H6"/>
  <sheetViews>
    <sheetView workbookViewId="0">
      <selection activeCell="D3" sqref="D3"/>
    </sheetView>
  </sheetViews>
  <sheetFormatPr defaultRowHeight="15" x14ac:dyDescent="0.25"/>
  <cols>
    <col min="1" max="1" width="7.5703125" style="163" bestFit="1" customWidth="1"/>
    <col min="2" max="2" width="12.140625" style="163" bestFit="1" customWidth="1"/>
    <col min="3" max="3" width="40.85546875" style="163" bestFit="1" customWidth="1"/>
    <col min="4" max="4" width="22.7109375" style="163" bestFit="1" customWidth="1"/>
    <col min="5" max="5" width="25" style="163" bestFit="1" customWidth="1"/>
    <col min="6" max="6" width="39" style="163" customWidth="1"/>
    <col min="7" max="7" width="13.28515625" style="163" customWidth="1"/>
    <col min="8" max="16384" width="9.140625" style="163"/>
  </cols>
  <sheetData>
    <row r="1" spans="1:8" s="166" customFormat="1" ht="15.75" x14ac:dyDescent="0.25">
      <c r="A1" s="164" t="s">
        <v>235</v>
      </c>
      <c r="B1" s="164" t="s">
        <v>91</v>
      </c>
      <c r="C1" s="164" t="s">
        <v>16</v>
      </c>
      <c r="D1" s="164" t="s">
        <v>236</v>
      </c>
      <c r="E1" s="164" t="s">
        <v>237</v>
      </c>
      <c r="F1" s="164" t="s">
        <v>238</v>
      </c>
      <c r="G1" s="165" t="s">
        <v>239</v>
      </c>
    </row>
    <row r="2" spans="1:8" s="166" customFormat="1" ht="45" x14ac:dyDescent="0.25">
      <c r="A2" s="167">
        <v>1</v>
      </c>
      <c r="B2" s="167"/>
      <c r="C2" s="168" t="s">
        <v>20</v>
      </c>
      <c r="D2" s="167">
        <v>260</v>
      </c>
      <c r="E2" s="167"/>
      <c r="F2" s="169" t="s">
        <v>240</v>
      </c>
      <c r="G2" s="169"/>
      <c r="H2" s="163" t="s">
        <v>90</v>
      </c>
    </row>
    <row r="3" spans="1:8" ht="36.75" customHeight="1" x14ac:dyDescent="0.25">
      <c r="A3" s="167">
        <v>2</v>
      </c>
      <c r="B3" s="167"/>
      <c r="C3" s="168" t="s">
        <v>30</v>
      </c>
      <c r="D3" s="167">
        <v>160</v>
      </c>
      <c r="E3" s="167"/>
      <c r="F3" s="167" t="s">
        <v>241</v>
      </c>
      <c r="G3" s="167"/>
    </row>
    <row r="6" spans="1:8" x14ac:dyDescent="0.25">
      <c r="C6" s="163" t="b">
        <f>Лист2!D1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39"/>
  <sheetViews>
    <sheetView tabSelected="1" zoomScaleNormal="100" workbookViewId="0">
      <selection activeCell="C15" sqref="C15"/>
    </sheetView>
  </sheetViews>
  <sheetFormatPr defaultColWidth="9.140625" defaultRowHeight="15" x14ac:dyDescent="0.25"/>
  <cols>
    <col min="1" max="1" width="4.5703125" style="67" customWidth="1"/>
    <col min="2" max="2" width="64.28515625" style="67" customWidth="1"/>
    <col min="3" max="3" width="20.28515625" style="67" customWidth="1"/>
    <col min="4" max="4" width="4" style="67" customWidth="1"/>
    <col min="5" max="5" width="94.140625" style="67" bestFit="1" customWidth="1"/>
    <col min="6" max="16384" width="9.140625" style="67"/>
  </cols>
  <sheetData>
    <row r="1" spans="1:14" ht="15" customHeight="1" x14ac:dyDescent="0.25">
      <c r="B1" s="71" t="s">
        <v>38</v>
      </c>
    </row>
    <row r="2" spans="1:14" ht="45" x14ac:dyDescent="0.25">
      <c r="B2" s="84" t="s">
        <v>39</v>
      </c>
      <c r="G2" s="66">
        <f>IF(Лист2!Z1,C11*C13,0)</f>
        <v>0</v>
      </c>
    </row>
    <row r="3" spans="1:14" ht="60" x14ac:dyDescent="0.25">
      <c r="A3" s="85" t="s">
        <v>40</v>
      </c>
      <c r="B3" s="86" t="s">
        <v>41</v>
      </c>
    </row>
    <row r="4" spans="1:14" ht="36" customHeight="1" x14ac:dyDescent="0.25">
      <c r="A4" s="85" t="s">
        <v>40</v>
      </c>
      <c r="B4" s="86" t="s">
        <v>42</v>
      </c>
    </row>
    <row r="5" spans="1:14" ht="36" customHeight="1" x14ac:dyDescent="0.25">
      <c r="A5" s="85" t="s">
        <v>40</v>
      </c>
      <c r="B5" s="86" t="s">
        <v>43</v>
      </c>
    </row>
    <row r="7" spans="1:14" ht="18.75" x14ac:dyDescent="0.25">
      <c r="B7" s="87" t="s">
        <v>44</v>
      </c>
      <c r="C7" s="71" t="s">
        <v>45</v>
      </c>
      <c r="D7" s="71"/>
      <c r="E7" s="71" t="s">
        <v>46</v>
      </c>
      <c r="N7" s="65"/>
    </row>
    <row r="8" spans="1:14" ht="15.75" thickBot="1" x14ac:dyDescent="0.3"/>
    <row r="9" spans="1:14" ht="30.95" customHeight="1" thickBot="1" x14ac:dyDescent="0.3">
      <c r="B9" s="88" t="s">
        <v>47</v>
      </c>
      <c r="C9" s="102">
        <v>0</v>
      </c>
      <c r="D9" s="90"/>
      <c r="E9" s="91" t="s">
        <v>48</v>
      </c>
    </row>
    <row r="10" spans="1:14" ht="15.75" thickBot="1" x14ac:dyDescent="0.3">
      <c r="B10" s="88"/>
      <c r="E10" s="91"/>
    </row>
    <row r="11" spans="1:14" ht="30.95" customHeight="1" thickBot="1" x14ac:dyDescent="0.3">
      <c r="B11" s="92" t="s">
        <v>49</v>
      </c>
      <c r="C11" s="93">
        <v>1350</v>
      </c>
      <c r="D11" s="94"/>
      <c r="E11" s="91" t="s">
        <v>275</v>
      </c>
    </row>
    <row r="12" spans="1:14" ht="15.75" thickBot="1" x14ac:dyDescent="0.3">
      <c r="B12" s="88"/>
      <c r="E12" s="91"/>
    </row>
    <row r="13" spans="1:14" ht="30.95" customHeight="1" thickBot="1" x14ac:dyDescent="0.3">
      <c r="B13" s="88" t="s">
        <v>50</v>
      </c>
      <c r="C13" s="89">
        <v>0.5</v>
      </c>
      <c r="E13" s="91" t="s">
        <v>51</v>
      </c>
    </row>
    <row r="14" spans="1:14" ht="15.75" thickBot="1" x14ac:dyDescent="0.3">
      <c r="B14" s="88"/>
      <c r="E14" s="91"/>
    </row>
    <row r="15" spans="1:14" ht="30.95" customHeight="1" thickBot="1" x14ac:dyDescent="0.3">
      <c r="B15" s="88" t="s">
        <v>52</v>
      </c>
      <c r="C15" s="101">
        <v>97</v>
      </c>
      <c r="E15" s="91" t="s">
        <v>53</v>
      </c>
    </row>
    <row r="17" spans="1:5" ht="18.75" x14ac:dyDescent="0.25">
      <c r="B17" s="87" t="s">
        <v>54</v>
      </c>
    </row>
    <row r="18" spans="1:5" x14ac:dyDescent="0.25">
      <c r="E18" s="95"/>
    </row>
    <row r="19" spans="1:5" ht="67.5" customHeight="1" x14ac:dyDescent="0.25">
      <c r="A19" s="85" t="s">
        <v>40</v>
      </c>
      <c r="B19" s="86" t="s">
        <v>55</v>
      </c>
      <c r="E19" s="82"/>
    </row>
    <row r="20" spans="1:5" ht="67.5" customHeight="1" x14ac:dyDescent="0.25">
      <c r="A20" s="85" t="s">
        <v>40</v>
      </c>
      <c r="B20" s="86" t="s">
        <v>56</v>
      </c>
    </row>
    <row r="21" spans="1:5" ht="63" customHeight="1" x14ac:dyDescent="0.25">
      <c r="A21" s="85" t="s">
        <v>40</v>
      </c>
      <c r="B21" s="86" t="s">
        <v>57</v>
      </c>
    </row>
    <row r="22" spans="1:5" x14ac:dyDescent="0.25">
      <c r="B22" s="73"/>
    </row>
    <row r="23" spans="1:5" ht="15.75" x14ac:dyDescent="0.25">
      <c r="B23" s="96"/>
    </row>
    <row r="24" spans="1:5" ht="15.75" x14ac:dyDescent="0.25">
      <c r="B24" s="97"/>
    </row>
    <row r="25" spans="1:5" ht="15.75" x14ac:dyDescent="0.25">
      <c r="B25" s="97"/>
    </row>
    <row r="26" spans="1:5" ht="15.75" x14ac:dyDescent="0.25">
      <c r="B26" s="97"/>
    </row>
    <row r="27" spans="1:5" ht="15.75" x14ac:dyDescent="0.25">
      <c r="B27" s="97"/>
    </row>
    <row r="28" spans="1:5" ht="15.75" x14ac:dyDescent="0.25">
      <c r="B28" s="98"/>
    </row>
    <row r="29" spans="1:5" ht="15.75" x14ac:dyDescent="0.25">
      <c r="B29" s="98"/>
    </row>
    <row r="30" spans="1:5" ht="18.75" x14ac:dyDescent="0.25">
      <c r="B30" s="99"/>
    </row>
    <row r="31" spans="1:5" ht="15.75" x14ac:dyDescent="0.25">
      <c r="B31" s="98"/>
    </row>
    <row r="32" spans="1:5" ht="15.75" x14ac:dyDescent="0.25">
      <c r="B32" s="98"/>
    </row>
    <row r="33" spans="2:2" ht="15.75" x14ac:dyDescent="0.25">
      <c r="B33" s="98"/>
    </row>
    <row r="34" spans="2:2" ht="15.75" x14ac:dyDescent="0.25">
      <c r="B34" s="98"/>
    </row>
    <row r="35" spans="2:2" ht="15.75" x14ac:dyDescent="0.25">
      <c r="B35" s="98"/>
    </row>
    <row r="36" spans="2:2" ht="15.75" x14ac:dyDescent="0.25">
      <c r="B36" s="98"/>
    </row>
    <row r="37" spans="2:2" ht="15.75" x14ac:dyDescent="0.25">
      <c r="B37" s="98"/>
    </row>
    <row r="38" spans="2:2" ht="15.75" x14ac:dyDescent="0.25">
      <c r="B38" s="98"/>
    </row>
    <row r="39" spans="2:2" ht="15.75" x14ac:dyDescent="0.25">
      <c r="B39" s="100"/>
    </row>
  </sheetData>
  <sheetProtection algorithmName="SHA-512" hashValue="N21f8uRamD5ITu19+g+ofvbHtE+2KgIUy4bOCKlVTEoBGpYBOt2y0CTCUCbAUd9SwM+I88MFJMGYYNMuY7Cpow==" saltValue="IK4CCr8XxZxdVdbShvChQw==" spinCount="100000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X34"/>
  <sheetViews>
    <sheetView zoomScale="85" zoomScaleNormal="85" workbookViewId="0">
      <selection activeCell="K42" sqref="K42"/>
    </sheetView>
  </sheetViews>
  <sheetFormatPr defaultColWidth="9.140625" defaultRowHeight="15" x14ac:dyDescent="0.25"/>
  <cols>
    <col min="1" max="1" width="9.140625" style="1"/>
    <col min="2" max="2" width="9.7109375" style="1" customWidth="1"/>
    <col min="3" max="3" width="3.28515625" style="1" customWidth="1"/>
    <col min="4" max="7" width="9.140625" style="1"/>
    <col min="8" max="8" width="3.140625" style="1" customWidth="1"/>
    <col min="9" max="12" width="9.140625" style="1"/>
    <col min="13" max="13" width="3.140625" style="1" customWidth="1"/>
    <col min="14" max="17" width="9.140625" style="1"/>
    <col min="18" max="18" width="3.140625" style="1" customWidth="1"/>
    <col min="19" max="16384" width="9.140625" style="1"/>
  </cols>
  <sheetData>
    <row r="1" spans="1:24" ht="15.75" x14ac:dyDescent="0.25">
      <c r="C1" s="228" t="s">
        <v>58</v>
      </c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</row>
    <row r="2" spans="1:24" ht="15.75" thickBot="1" x14ac:dyDescent="0.3">
      <c r="B2" s="108"/>
      <c r="D2" s="109"/>
      <c r="E2" s="109"/>
      <c r="F2" s="109"/>
      <c r="G2" s="109"/>
      <c r="H2" s="109"/>
      <c r="S2" s="108"/>
    </row>
    <row r="3" spans="1:24" ht="15.75" thickBot="1" x14ac:dyDescent="0.3">
      <c r="A3" s="110"/>
      <c r="B3" s="229" t="s">
        <v>59</v>
      </c>
      <c r="C3" s="111"/>
      <c r="D3" s="112"/>
      <c r="E3" s="112"/>
      <c r="F3" s="112"/>
      <c r="G3" s="112"/>
      <c r="H3" s="113"/>
      <c r="J3" s="232"/>
      <c r="K3" s="232"/>
      <c r="M3" s="114"/>
      <c r="N3" s="112"/>
      <c r="O3" s="112"/>
      <c r="P3" s="112"/>
      <c r="Q3" s="112"/>
      <c r="R3" s="115"/>
      <c r="S3" s="233" t="s">
        <v>59</v>
      </c>
      <c r="T3" s="110"/>
    </row>
    <row r="4" spans="1:24" x14ac:dyDescent="0.25">
      <c r="A4" s="110"/>
      <c r="B4" s="230"/>
      <c r="C4" s="116"/>
      <c r="D4" s="117"/>
      <c r="E4" s="118"/>
      <c r="F4" s="118"/>
      <c r="G4" s="119"/>
      <c r="H4" s="120"/>
      <c r="J4" s="232"/>
      <c r="K4" s="232"/>
      <c r="M4" s="116"/>
      <c r="N4" s="117"/>
      <c r="O4" s="118"/>
      <c r="P4" s="118"/>
      <c r="Q4" s="118"/>
      <c r="R4" s="121"/>
      <c r="S4" s="234"/>
      <c r="T4" s="110"/>
    </row>
    <row r="5" spans="1:24" x14ac:dyDescent="0.25">
      <c r="A5" s="110"/>
      <c r="B5" s="231"/>
      <c r="C5" s="116"/>
      <c r="D5" s="122"/>
      <c r="G5" s="123"/>
      <c r="H5" s="120"/>
      <c r="J5" s="232"/>
      <c r="K5" s="232"/>
      <c r="M5" s="116"/>
      <c r="N5" s="122"/>
      <c r="R5" s="121"/>
      <c r="S5" s="235"/>
      <c r="T5" s="154"/>
      <c r="U5" s="127"/>
      <c r="V5" s="127"/>
      <c r="W5" s="127"/>
    </row>
    <row r="6" spans="1:24" x14ac:dyDescent="0.25">
      <c r="A6" s="110"/>
      <c r="C6" s="116"/>
      <c r="D6" s="122"/>
      <c r="G6" s="123"/>
      <c r="H6" s="120"/>
      <c r="J6" s="232"/>
      <c r="K6" s="232"/>
      <c r="M6" s="116"/>
      <c r="N6" s="122"/>
      <c r="R6" s="121"/>
      <c r="T6" s="110"/>
    </row>
    <row r="7" spans="1:24" ht="15.75" thickBot="1" x14ac:dyDescent="0.3">
      <c r="A7" s="110"/>
      <c r="C7" s="116"/>
      <c r="D7" s="122"/>
      <c r="G7" s="123"/>
      <c r="H7" s="120"/>
      <c r="J7" s="232"/>
      <c r="K7" s="232"/>
      <c r="M7" s="116"/>
      <c r="N7" s="122"/>
      <c r="R7" s="121"/>
      <c r="T7" s="110"/>
    </row>
    <row r="8" spans="1:24" x14ac:dyDescent="0.25">
      <c r="A8" s="110"/>
      <c r="C8" s="116"/>
      <c r="D8" s="122"/>
      <c r="G8" s="123"/>
      <c r="H8" s="120"/>
      <c r="J8" s="232"/>
      <c r="K8" s="232"/>
      <c r="M8" s="124"/>
      <c r="R8" s="121"/>
      <c r="S8" s="125"/>
      <c r="T8" s="154"/>
      <c r="U8" s="127"/>
      <c r="V8" s="127"/>
    </row>
    <row r="9" spans="1:24" ht="15.75" thickBot="1" x14ac:dyDescent="0.3">
      <c r="A9" s="110"/>
      <c r="B9" s="123"/>
      <c r="C9" s="116"/>
      <c r="D9" s="122"/>
      <c r="G9" s="123"/>
      <c r="H9" s="120"/>
      <c r="J9" s="232"/>
      <c r="K9" s="232"/>
      <c r="M9" s="121"/>
      <c r="R9" s="121"/>
      <c r="T9" s="110"/>
      <c r="X9" s="137" t="s">
        <v>60</v>
      </c>
    </row>
    <row r="10" spans="1:24" x14ac:dyDescent="0.25">
      <c r="A10" s="110"/>
      <c r="C10" s="116"/>
      <c r="D10" s="122"/>
      <c r="H10" s="124"/>
      <c r="J10" s="232"/>
      <c r="K10" s="232"/>
      <c r="M10" s="121"/>
      <c r="R10" s="121"/>
      <c r="T10" s="110"/>
    </row>
    <row r="11" spans="1:24" x14ac:dyDescent="0.25">
      <c r="A11" s="110"/>
      <c r="C11" s="116"/>
      <c r="D11" s="122"/>
      <c r="H11" s="121"/>
      <c r="J11" s="232"/>
      <c r="K11" s="232"/>
      <c r="M11" s="121"/>
      <c r="R11" s="121"/>
      <c r="S11" s="125"/>
      <c r="T11" s="156"/>
      <c r="U11" s="127"/>
    </row>
    <row r="12" spans="1:24" ht="15.75" thickBot="1" x14ac:dyDescent="0.3">
      <c r="A12" s="110"/>
      <c r="C12" s="116"/>
      <c r="D12" s="236" t="s">
        <v>61</v>
      </c>
      <c r="E12" s="236"/>
      <c r="F12" s="236"/>
      <c r="G12" s="236"/>
      <c r="H12" s="121"/>
      <c r="J12" s="232"/>
      <c r="K12" s="232"/>
      <c r="M12" s="121"/>
      <c r="N12" s="236" t="s">
        <v>61</v>
      </c>
      <c r="O12" s="236"/>
      <c r="P12" s="236"/>
      <c r="Q12" s="236"/>
      <c r="R12" s="121"/>
      <c r="T12" s="110"/>
      <c r="U12" s="155"/>
    </row>
    <row r="13" spans="1:24" ht="15.75" thickBot="1" x14ac:dyDescent="0.3">
      <c r="A13" s="110"/>
      <c r="C13" s="116"/>
      <c r="D13" s="122"/>
      <c r="H13" s="126"/>
      <c r="J13" s="232"/>
      <c r="K13" s="232"/>
      <c r="M13" s="121"/>
      <c r="R13" s="124"/>
      <c r="T13" s="110"/>
      <c r="W13" s="137" t="s">
        <v>60</v>
      </c>
    </row>
    <row r="14" spans="1:24" x14ac:dyDescent="0.25">
      <c r="A14" s="110"/>
      <c r="C14" s="116"/>
      <c r="D14" s="122"/>
      <c r="G14" s="123"/>
      <c r="H14" s="124"/>
      <c r="J14" s="232"/>
      <c r="K14" s="232"/>
      <c r="M14" s="121"/>
      <c r="R14" s="121"/>
      <c r="S14" s="125"/>
      <c r="T14" s="154"/>
    </row>
    <row r="15" spans="1:24" ht="15.75" thickBot="1" x14ac:dyDescent="0.3">
      <c r="A15" s="110"/>
      <c r="C15" s="116"/>
      <c r="D15" s="122"/>
      <c r="G15" s="123"/>
      <c r="H15" s="121"/>
      <c r="J15" s="232"/>
      <c r="K15" s="232"/>
      <c r="M15" s="126"/>
      <c r="R15" s="121"/>
      <c r="T15" s="110"/>
    </row>
    <row r="16" spans="1:24" x14ac:dyDescent="0.25">
      <c r="A16" s="110"/>
      <c r="C16" s="116"/>
      <c r="D16" s="122"/>
      <c r="G16" s="123"/>
      <c r="H16" s="121"/>
      <c r="J16" s="232"/>
      <c r="K16" s="232"/>
      <c r="M16" s="116"/>
      <c r="N16" s="122"/>
      <c r="R16" s="121"/>
      <c r="T16" s="110"/>
      <c r="V16" s="137" t="s">
        <v>60</v>
      </c>
    </row>
    <row r="17" spans="1:23" ht="15.75" thickBot="1" x14ac:dyDescent="0.3">
      <c r="A17" s="110"/>
      <c r="B17" s="123"/>
      <c r="C17" s="116"/>
      <c r="D17" s="122"/>
      <c r="E17" s="237"/>
      <c r="F17" s="237"/>
      <c r="G17" s="123"/>
      <c r="H17" s="121"/>
      <c r="J17" s="232"/>
      <c r="K17" s="232"/>
      <c r="M17" s="116"/>
      <c r="N17" s="122"/>
      <c r="O17" s="237"/>
      <c r="P17" s="237"/>
      <c r="R17" s="121"/>
      <c r="S17" s="127"/>
      <c r="T17" s="110"/>
    </row>
    <row r="18" spans="1:23" x14ac:dyDescent="0.25">
      <c r="A18" s="110"/>
      <c r="C18" s="116"/>
      <c r="D18" s="122"/>
      <c r="H18" s="124"/>
      <c r="I18" s="138"/>
      <c r="J18" s="232"/>
      <c r="K18" s="232"/>
      <c r="M18" s="116"/>
      <c r="N18" s="122"/>
      <c r="R18" s="121"/>
      <c r="T18" s="110"/>
    </row>
    <row r="19" spans="1:23" ht="15.75" thickBot="1" x14ac:dyDescent="0.3">
      <c r="A19" s="110"/>
      <c r="C19" s="116"/>
      <c r="D19" s="122"/>
      <c r="H19" s="121"/>
      <c r="I19" s="139"/>
      <c r="J19" s="232"/>
      <c r="K19" s="232"/>
      <c r="M19" s="116"/>
      <c r="N19" s="122"/>
      <c r="R19" s="126"/>
      <c r="T19" s="110"/>
      <c r="U19" s="137" t="s">
        <v>60</v>
      </c>
    </row>
    <row r="20" spans="1:23" x14ac:dyDescent="0.25">
      <c r="A20" s="110"/>
      <c r="B20" s="127"/>
      <c r="C20" s="116"/>
      <c r="D20" s="122"/>
      <c r="H20" s="121"/>
      <c r="I20" s="137" t="s">
        <v>60</v>
      </c>
      <c r="J20" s="232"/>
      <c r="K20" s="232"/>
      <c r="M20" s="124"/>
      <c r="R20" s="121"/>
      <c r="S20" s="127"/>
      <c r="T20" s="137" t="s">
        <v>60</v>
      </c>
    </row>
    <row r="21" spans="1:23" x14ac:dyDescent="0.25">
      <c r="A21" s="110"/>
      <c r="B21" s="238" t="s">
        <v>59</v>
      </c>
      <c r="C21" s="116"/>
      <c r="D21" s="122"/>
      <c r="H21" s="121"/>
      <c r="I21" s="128"/>
      <c r="J21" s="232"/>
      <c r="K21" s="232"/>
      <c r="L21" s="128"/>
      <c r="M21" s="121"/>
      <c r="R21" s="121"/>
      <c r="S21" s="225" t="s">
        <v>59</v>
      </c>
      <c r="T21" s="157"/>
    </row>
    <row r="22" spans="1:23" ht="15.75" thickBot="1" x14ac:dyDescent="0.3">
      <c r="A22" s="110"/>
      <c r="B22" s="230"/>
      <c r="C22" s="116"/>
      <c r="D22" s="129"/>
      <c r="E22" s="109"/>
      <c r="F22" s="109"/>
      <c r="G22" s="109"/>
      <c r="H22" s="121"/>
      <c r="I22" s="128"/>
      <c r="J22" s="232"/>
      <c r="K22" s="232"/>
      <c r="L22" s="128"/>
      <c r="M22" s="121"/>
      <c r="N22" s="109"/>
      <c r="O22" s="109"/>
      <c r="P22" s="109"/>
      <c r="Q22" s="109"/>
      <c r="R22" s="121"/>
      <c r="S22" s="226"/>
      <c r="T22" s="157"/>
    </row>
    <row r="23" spans="1:23" ht="15.75" thickBot="1" x14ac:dyDescent="0.3">
      <c r="A23" s="110"/>
      <c r="B23" s="239"/>
      <c r="C23" s="130"/>
      <c r="D23" s="131"/>
      <c r="E23" s="131"/>
      <c r="F23" s="131"/>
      <c r="G23" s="132"/>
      <c r="H23" s="133"/>
      <c r="I23" s="134"/>
      <c r="J23" s="232"/>
      <c r="K23" s="232"/>
      <c r="L23" s="128"/>
      <c r="M23" s="135"/>
      <c r="N23" s="131"/>
      <c r="O23" s="131"/>
      <c r="P23" s="131"/>
      <c r="Q23" s="132"/>
      <c r="R23" s="133"/>
      <c r="S23" s="227"/>
      <c r="T23" s="158"/>
      <c r="U23" s="108"/>
      <c r="V23" s="108"/>
      <c r="W23" s="108"/>
    </row>
    <row r="24" spans="1:23" x14ac:dyDescent="0.25">
      <c r="B24" s="136"/>
      <c r="C24" s="118"/>
      <c r="G24" s="118"/>
      <c r="N24" s="118"/>
      <c r="O24" s="118"/>
      <c r="R24" s="118"/>
    </row>
    <row r="25" spans="1:23" ht="15" customHeight="1" x14ac:dyDescent="0.25">
      <c r="D25" s="240" t="s">
        <v>274</v>
      </c>
      <c r="E25" s="240"/>
      <c r="F25" s="240"/>
      <c r="G25" s="240"/>
      <c r="H25" s="240"/>
      <c r="I25" s="240"/>
      <c r="J25" s="240"/>
      <c r="K25" s="240"/>
      <c r="L25" s="240"/>
      <c r="M25" s="240"/>
      <c r="N25" s="240"/>
      <c r="O25" s="240"/>
      <c r="P25" s="240"/>
      <c r="Q25" s="240"/>
    </row>
    <row r="26" spans="1:23" x14ac:dyDescent="0.25">
      <c r="D26" s="240"/>
      <c r="E26" s="240"/>
      <c r="F26" s="240"/>
      <c r="G26" s="240"/>
      <c r="H26" s="240"/>
      <c r="I26" s="240"/>
      <c r="J26" s="240"/>
      <c r="K26" s="240"/>
      <c r="L26" s="240"/>
      <c r="M26" s="240"/>
      <c r="N26" s="240"/>
      <c r="O26" s="240"/>
      <c r="P26" s="240"/>
      <c r="Q26" s="240"/>
    </row>
    <row r="27" spans="1:23" x14ac:dyDescent="0.25">
      <c r="D27" s="240"/>
      <c r="E27" s="240"/>
      <c r="F27" s="240"/>
      <c r="G27" s="240"/>
      <c r="H27" s="240"/>
      <c r="I27" s="240"/>
      <c r="J27" s="240"/>
      <c r="K27" s="240"/>
      <c r="L27" s="240"/>
      <c r="M27" s="240"/>
      <c r="N27" s="240"/>
      <c r="O27" s="240"/>
      <c r="P27" s="240"/>
      <c r="Q27" s="240"/>
    </row>
    <row r="28" spans="1:23" x14ac:dyDescent="0.25">
      <c r="D28" s="240"/>
      <c r="E28" s="240"/>
      <c r="F28" s="240"/>
      <c r="G28" s="240"/>
      <c r="H28" s="240"/>
      <c r="I28" s="240"/>
      <c r="J28" s="240"/>
      <c r="K28" s="240"/>
      <c r="L28" s="240"/>
      <c r="M28" s="240"/>
      <c r="N28" s="240"/>
      <c r="O28" s="240"/>
      <c r="P28" s="240"/>
      <c r="Q28" s="240"/>
    </row>
    <row r="29" spans="1:23" x14ac:dyDescent="0.25">
      <c r="D29" s="240"/>
      <c r="E29" s="240"/>
      <c r="F29" s="240"/>
      <c r="G29" s="240"/>
      <c r="H29" s="240"/>
      <c r="I29" s="240"/>
      <c r="J29" s="240"/>
      <c r="K29" s="240"/>
      <c r="L29" s="240"/>
      <c r="M29" s="240"/>
      <c r="N29" s="240"/>
      <c r="O29" s="240"/>
      <c r="P29" s="240"/>
      <c r="Q29" s="240"/>
    </row>
    <row r="30" spans="1:23" x14ac:dyDescent="0.25">
      <c r="D30" s="240"/>
      <c r="E30" s="240"/>
      <c r="F30" s="240"/>
      <c r="G30" s="240"/>
      <c r="H30" s="240"/>
      <c r="I30" s="240"/>
      <c r="J30" s="240"/>
      <c r="K30" s="240"/>
      <c r="L30" s="240"/>
      <c r="M30" s="240"/>
      <c r="N30" s="240"/>
      <c r="O30" s="240"/>
      <c r="P30" s="240"/>
      <c r="Q30" s="240"/>
    </row>
    <row r="31" spans="1:23" x14ac:dyDescent="0.25"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</row>
    <row r="32" spans="1:23" x14ac:dyDescent="0.25">
      <c r="D32" s="240"/>
      <c r="E32" s="240"/>
      <c r="F32" s="240"/>
      <c r="G32" s="240"/>
      <c r="H32" s="240"/>
      <c r="I32" s="240"/>
      <c r="J32" s="240"/>
      <c r="K32" s="240"/>
      <c r="L32" s="240"/>
      <c r="M32" s="240"/>
      <c r="N32" s="240"/>
      <c r="O32" s="240"/>
      <c r="P32" s="240"/>
      <c r="Q32" s="240"/>
    </row>
    <row r="34" spans="4:17" ht="21" x14ac:dyDescent="0.35">
      <c r="D34" s="224" t="s">
        <v>247</v>
      </c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</row>
  </sheetData>
  <protectedRanges>
    <protectedRange sqref="B3 B21 J3 S21 S3 I18" name="Диапазон1"/>
  </protectedRanges>
  <mergeCells count="12">
    <mergeCell ref="D34:Q34"/>
    <mergeCell ref="S21:S23"/>
    <mergeCell ref="C1:R1"/>
    <mergeCell ref="B3:B5"/>
    <mergeCell ref="J3:K23"/>
    <mergeCell ref="S3:S5"/>
    <mergeCell ref="D12:G12"/>
    <mergeCell ref="N12:Q12"/>
    <mergeCell ref="E17:F17"/>
    <mergeCell ref="O17:P17"/>
    <mergeCell ref="B21:B23"/>
    <mergeCell ref="D25:Q3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E13"/>
  <sheetViews>
    <sheetView zoomScale="85" zoomScaleNormal="85" workbookViewId="0">
      <selection activeCell="D12" sqref="D12"/>
    </sheetView>
  </sheetViews>
  <sheetFormatPr defaultRowHeight="15" x14ac:dyDescent="0.25"/>
  <cols>
    <col min="1" max="1" width="27.42578125" style="174" bestFit="1" customWidth="1"/>
    <col min="2" max="2" width="117.140625" style="174" bestFit="1" customWidth="1"/>
    <col min="3" max="3" width="23.85546875" style="174" customWidth="1"/>
    <col min="4" max="4" width="85.7109375" style="174" bestFit="1" customWidth="1"/>
    <col min="5" max="5" width="32.140625" style="174" bestFit="1" customWidth="1"/>
    <col min="6" max="16384" width="9.140625" style="174"/>
  </cols>
  <sheetData>
    <row r="1" spans="1:5" ht="15.75" x14ac:dyDescent="0.25">
      <c r="A1" s="170" t="s">
        <v>276</v>
      </c>
      <c r="B1" s="171" t="s">
        <v>277</v>
      </c>
      <c r="C1" s="171" t="s">
        <v>278</v>
      </c>
      <c r="D1" s="172" t="s">
        <v>279</v>
      </c>
      <c r="E1" s="173" t="s">
        <v>280</v>
      </c>
    </row>
    <row r="2" spans="1:5" ht="94.5" customHeight="1" x14ac:dyDescent="0.25">
      <c r="A2" s="175" t="s">
        <v>281</v>
      </c>
      <c r="B2" s="176" t="s">
        <v>282</v>
      </c>
      <c r="C2" s="177">
        <v>9072524</v>
      </c>
      <c r="D2" s="178" t="s">
        <v>283</v>
      </c>
      <c r="E2" s="188" t="s">
        <v>296</v>
      </c>
    </row>
    <row r="3" spans="1:5" ht="24.75" customHeight="1" x14ac:dyDescent="0.25">
      <c r="A3" s="175" t="s">
        <v>284</v>
      </c>
      <c r="B3" s="176" t="s">
        <v>285</v>
      </c>
      <c r="C3" s="177">
        <v>9091230</v>
      </c>
      <c r="D3" s="178" t="s">
        <v>283</v>
      </c>
      <c r="E3" s="188" t="s">
        <v>297</v>
      </c>
    </row>
    <row r="4" spans="1:5" ht="30" customHeight="1" x14ac:dyDescent="0.25">
      <c r="A4" s="175" t="s">
        <v>286</v>
      </c>
      <c r="B4" s="176" t="s">
        <v>282</v>
      </c>
      <c r="C4" s="177" t="s">
        <v>287</v>
      </c>
      <c r="D4" s="179" t="s">
        <v>288</v>
      </c>
      <c r="E4" s="180" t="s">
        <v>298</v>
      </c>
    </row>
    <row r="5" spans="1:5" ht="36" customHeight="1" x14ac:dyDescent="0.25">
      <c r="A5" s="175" t="s">
        <v>289</v>
      </c>
      <c r="B5" s="176" t="s">
        <v>282</v>
      </c>
      <c r="C5" s="177" t="s">
        <v>290</v>
      </c>
      <c r="D5" s="179" t="s">
        <v>291</v>
      </c>
      <c r="E5" s="180" t="s">
        <v>300</v>
      </c>
    </row>
    <row r="6" spans="1:5" ht="31.5" customHeight="1" thickBot="1" x14ac:dyDescent="0.3">
      <c r="A6" s="181" t="s">
        <v>292</v>
      </c>
      <c r="B6" s="182" t="s">
        <v>293</v>
      </c>
      <c r="C6" s="183"/>
      <c r="D6" s="183" t="s">
        <v>294</v>
      </c>
      <c r="E6" s="189" t="s">
        <v>299</v>
      </c>
    </row>
    <row r="8" spans="1:5" x14ac:dyDescent="0.25">
      <c r="B8" s="186" t="s">
        <v>295</v>
      </c>
    </row>
    <row r="9" spans="1:5" x14ac:dyDescent="0.25">
      <c r="B9" s="185">
        <v>2</v>
      </c>
    </row>
    <row r="10" spans="1:5" x14ac:dyDescent="0.25">
      <c r="B10" s="185">
        <v>3</v>
      </c>
    </row>
    <row r="11" spans="1:5" x14ac:dyDescent="0.25">
      <c r="B11" s="185">
        <v>4</v>
      </c>
    </row>
    <row r="12" spans="1:5" x14ac:dyDescent="0.25">
      <c r="B12" s="185">
        <v>5</v>
      </c>
    </row>
    <row r="13" spans="1:5" x14ac:dyDescent="0.25">
      <c r="B13" s="185">
        <v>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0"/>
  <dimension ref="B3:I32"/>
  <sheetViews>
    <sheetView workbookViewId="0">
      <selection activeCell="O23" sqref="O23"/>
    </sheetView>
  </sheetViews>
  <sheetFormatPr defaultColWidth="9.140625" defaultRowHeight="15" x14ac:dyDescent="0.25"/>
  <cols>
    <col min="1" max="2" width="9.140625" style="24"/>
    <col min="3" max="3" width="32.5703125" style="24" bestFit="1" customWidth="1"/>
    <col min="4" max="9" width="13.28515625" style="24" customWidth="1"/>
    <col min="10" max="16384" width="9.140625" style="24"/>
  </cols>
  <sheetData>
    <row r="3" spans="2:9" x14ac:dyDescent="0.25">
      <c r="C3" s="24" t="s">
        <v>62</v>
      </c>
      <c r="I3" s="25">
        <v>850</v>
      </c>
    </row>
    <row r="5" spans="2:9" x14ac:dyDescent="0.25">
      <c r="B5" s="26"/>
      <c r="C5" s="27"/>
      <c r="D5" s="27"/>
      <c r="E5" s="28"/>
      <c r="F5" s="28"/>
      <c r="G5" s="28"/>
      <c r="H5" s="28"/>
      <c r="I5" s="29"/>
    </row>
    <row r="6" spans="2:9" x14ac:dyDescent="0.25">
      <c r="B6" s="30" t="s">
        <v>63</v>
      </c>
      <c r="C6" s="31" t="s">
        <v>64</v>
      </c>
      <c r="D6" s="31" t="s">
        <v>65</v>
      </c>
      <c r="E6" s="31" t="s">
        <v>66</v>
      </c>
      <c r="F6" s="31" t="s">
        <v>67</v>
      </c>
      <c r="G6" s="31" t="s">
        <v>68</v>
      </c>
      <c r="H6" s="31" t="s">
        <v>69</v>
      </c>
      <c r="I6" s="31" t="s">
        <v>70</v>
      </c>
    </row>
    <row r="7" spans="2:9" ht="45" x14ac:dyDescent="0.25">
      <c r="B7" s="32"/>
      <c r="C7" s="33" t="s">
        <v>71</v>
      </c>
      <c r="D7" s="34"/>
      <c r="E7" s="35">
        <v>1</v>
      </c>
      <c r="F7" s="36"/>
      <c r="G7" s="37">
        <f>40/60</f>
        <v>0.66666666666666663</v>
      </c>
      <c r="H7" s="38">
        <v>60000</v>
      </c>
      <c r="I7" s="39">
        <f>H7/(21*8)*G7*E7</f>
        <v>238.0952380952381</v>
      </c>
    </row>
    <row r="8" spans="2:9" x14ac:dyDescent="0.25">
      <c r="B8" s="32"/>
      <c r="C8" s="40"/>
      <c r="D8" s="34"/>
      <c r="E8" s="35"/>
      <c r="F8" s="41"/>
      <c r="G8" s="37"/>
      <c r="H8" s="38"/>
      <c r="I8" s="39"/>
    </row>
    <row r="9" spans="2:9" x14ac:dyDescent="0.25">
      <c r="B9" s="32"/>
      <c r="C9" s="33"/>
      <c r="D9" s="34"/>
      <c r="E9" s="35"/>
      <c r="F9" s="41"/>
      <c r="G9" s="37"/>
      <c r="H9" s="38"/>
      <c r="I9" s="39"/>
    </row>
    <row r="10" spans="2:9" x14ac:dyDescent="0.25">
      <c r="B10" s="32"/>
      <c r="C10" s="33"/>
      <c r="D10" s="34"/>
      <c r="E10" s="35"/>
      <c r="F10" s="41"/>
      <c r="G10" s="37"/>
      <c r="H10" s="38"/>
      <c r="I10" s="39"/>
    </row>
    <row r="11" spans="2:9" x14ac:dyDescent="0.25">
      <c r="B11" s="32"/>
      <c r="C11" s="33"/>
      <c r="D11" s="34"/>
      <c r="E11" s="35"/>
      <c r="F11" s="34"/>
      <c r="G11" s="37"/>
      <c r="H11" s="38"/>
      <c r="I11" s="39"/>
    </row>
    <row r="12" spans="2:9" x14ac:dyDescent="0.25">
      <c r="B12" s="42"/>
      <c r="C12" s="43" t="s">
        <v>72</v>
      </c>
      <c r="D12" s="44"/>
      <c r="E12" s="44"/>
      <c r="F12" s="44"/>
      <c r="G12" s="44"/>
      <c r="H12" s="45"/>
      <c r="I12" s="46">
        <f>SUM(I7:I11)</f>
        <v>238.0952380952381</v>
      </c>
    </row>
    <row r="13" spans="2:9" x14ac:dyDescent="0.25">
      <c r="B13" s="47"/>
      <c r="C13" s="48"/>
      <c r="D13" s="28"/>
      <c r="E13" s="28"/>
      <c r="F13" s="28"/>
      <c r="G13" s="28"/>
      <c r="H13" s="28"/>
      <c r="I13" s="49"/>
    </row>
    <row r="14" spans="2:9" x14ac:dyDescent="0.25">
      <c r="B14" s="50">
        <v>3</v>
      </c>
      <c r="C14" s="51" t="s">
        <v>73</v>
      </c>
      <c r="D14" s="28"/>
      <c r="E14" s="28"/>
      <c r="F14" s="28"/>
      <c r="G14" s="28"/>
      <c r="H14" s="28"/>
      <c r="I14" s="52">
        <f>I12*31.3/100</f>
        <v>74.523809523809533</v>
      </c>
    </row>
    <row r="15" spans="2:9" x14ac:dyDescent="0.25">
      <c r="B15" s="50">
        <v>4</v>
      </c>
      <c r="C15" s="48" t="s">
        <v>74</v>
      </c>
      <c r="D15" s="48"/>
      <c r="E15" s="48"/>
      <c r="F15" s="48"/>
      <c r="G15" s="48"/>
      <c r="H15" s="48"/>
      <c r="I15" s="53">
        <v>0</v>
      </c>
    </row>
    <row r="16" spans="2:9" x14ac:dyDescent="0.25">
      <c r="B16" s="50">
        <v>5</v>
      </c>
      <c r="C16" s="48" t="s">
        <v>75</v>
      </c>
      <c r="D16" s="48"/>
      <c r="E16" s="48"/>
      <c r="F16" s="48"/>
      <c r="G16" s="48"/>
      <c r="H16" s="48"/>
      <c r="I16" s="53">
        <v>143</v>
      </c>
    </row>
    <row r="17" spans="2:9" x14ac:dyDescent="0.25">
      <c r="B17" s="50">
        <v>6</v>
      </c>
      <c r="C17" s="48" t="s">
        <v>76</v>
      </c>
      <c r="D17" s="48"/>
      <c r="E17" s="48"/>
      <c r="F17" s="48"/>
      <c r="G17" s="48"/>
      <c r="H17" s="48"/>
      <c r="I17" s="53">
        <v>12.87</v>
      </c>
    </row>
    <row r="18" spans="2:9" x14ac:dyDescent="0.25">
      <c r="B18" s="50">
        <v>7</v>
      </c>
      <c r="C18" s="48" t="s">
        <v>77</v>
      </c>
      <c r="D18" s="48"/>
      <c r="E18" s="48"/>
      <c r="F18" s="48"/>
      <c r="G18" s="48"/>
      <c r="H18" s="48"/>
      <c r="I18" s="53">
        <v>3.96</v>
      </c>
    </row>
    <row r="19" spans="2:9" x14ac:dyDescent="0.25">
      <c r="B19" s="54"/>
      <c r="C19" s="27" t="s">
        <v>78</v>
      </c>
      <c r="D19" s="27"/>
      <c r="E19" s="27"/>
      <c r="F19" s="27"/>
      <c r="G19" s="27"/>
      <c r="H19" s="27"/>
      <c r="I19" s="55">
        <f>I3+I12+I14+I15+I16+I17+I18</f>
        <v>1322.4490476190476</v>
      </c>
    </row>
    <row r="20" spans="2:9" x14ac:dyDescent="0.25">
      <c r="B20" s="50"/>
      <c r="C20" s="48"/>
      <c r="D20" s="48"/>
      <c r="E20" s="48"/>
      <c r="F20" s="48"/>
      <c r="G20" s="48"/>
      <c r="H20" s="48"/>
      <c r="I20" s="56"/>
    </row>
    <row r="21" spans="2:9" x14ac:dyDescent="0.25">
      <c r="B21" s="50">
        <v>8</v>
      </c>
      <c r="C21" s="48" t="s">
        <v>79</v>
      </c>
      <c r="D21" s="48"/>
      <c r="E21" s="48"/>
      <c r="F21" s="48"/>
      <c r="G21" s="48"/>
      <c r="H21" s="48"/>
      <c r="I21" s="53">
        <f>I22+I23</f>
        <v>46.819299999999998</v>
      </c>
    </row>
    <row r="22" spans="2:9" x14ac:dyDescent="0.25">
      <c r="B22" s="50"/>
      <c r="C22" s="48" t="s">
        <v>80</v>
      </c>
      <c r="D22" s="48"/>
      <c r="E22" s="48"/>
      <c r="F22" s="48"/>
      <c r="G22" s="48"/>
      <c r="H22" s="48"/>
      <c r="I22" s="57">
        <v>34.1</v>
      </c>
    </row>
    <row r="23" spans="2:9" x14ac:dyDescent="0.25">
      <c r="B23" s="50"/>
      <c r="C23" s="51" t="s">
        <v>81</v>
      </c>
      <c r="D23" s="48"/>
      <c r="E23" s="48"/>
      <c r="F23" s="48"/>
      <c r="G23" s="48"/>
      <c r="H23" s="48"/>
      <c r="I23" s="57">
        <f>I22*37.3/100</f>
        <v>12.7193</v>
      </c>
    </row>
    <row r="24" spans="2:9" x14ac:dyDescent="0.25">
      <c r="B24" s="54"/>
      <c r="C24" s="27" t="s">
        <v>82</v>
      </c>
      <c r="D24" s="27"/>
      <c r="E24" s="27"/>
      <c r="F24" s="27"/>
      <c r="G24" s="27"/>
      <c r="H24" s="27"/>
      <c r="I24" s="55">
        <f>I19+I21</f>
        <v>1369.2683476190477</v>
      </c>
    </row>
    <row r="26" spans="2:9" x14ac:dyDescent="0.25">
      <c r="C26" s="58" t="s">
        <v>83</v>
      </c>
      <c r="D26" s="59"/>
      <c r="E26" s="59"/>
      <c r="F26" s="59"/>
      <c r="G26" s="59"/>
      <c r="H26" s="59"/>
      <c r="I26" s="190">
        <v>1.8</v>
      </c>
    </row>
    <row r="27" spans="2:9" x14ac:dyDescent="0.25">
      <c r="C27" s="60" t="s">
        <v>84</v>
      </c>
      <c r="D27" s="187"/>
      <c r="E27" s="187"/>
      <c r="F27" s="187"/>
      <c r="G27" s="187"/>
      <c r="H27" s="187"/>
      <c r="I27" s="191">
        <v>1</v>
      </c>
    </row>
    <row r="28" spans="2:9" x14ac:dyDescent="0.25">
      <c r="C28" s="61" t="s">
        <v>85</v>
      </c>
      <c r="D28" s="187" t="s">
        <v>86</v>
      </c>
      <c r="E28" s="187"/>
      <c r="F28" s="187"/>
      <c r="G28" s="187"/>
      <c r="H28" s="187"/>
      <c r="I28" s="192">
        <v>0</v>
      </c>
    </row>
    <row r="29" spans="2:9" x14ac:dyDescent="0.25">
      <c r="C29" s="62" t="s">
        <v>87</v>
      </c>
      <c r="D29" s="187"/>
      <c r="E29" s="187"/>
      <c r="F29" s="187"/>
      <c r="G29" s="187"/>
      <c r="H29" s="187"/>
      <c r="I29" s="192">
        <v>750</v>
      </c>
    </row>
    <row r="30" spans="2:9" x14ac:dyDescent="0.25">
      <c r="C30" s="63" t="s">
        <v>88</v>
      </c>
      <c r="D30" s="64"/>
      <c r="E30" s="64"/>
      <c r="F30" s="64"/>
      <c r="G30" s="64"/>
      <c r="H30" s="64"/>
      <c r="I30" s="193">
        <v>1350</v>
      </c>
    </row>
    <row r="31" spans="2:9" x14ac:dyDescent="0.25">
      <c r="C31" s="25" t="s">
        <v>301</v>
      </c>
      <c r="I31" s="194">
        <v>1250</v>
      </c>
    </row>
    <row r="32" spans="2:9" x14ac:dyDescent="0.25">
      <c r="C32" s="25" t="s">
        <v>302</v>
      </c>
      <c r="I32" s="194">
        <v>400</v>
      </c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U80"/>
  <sheetViews>
    <sheetView zoomScale="115" zoomScaleNormal="115" workbookViewId="0">
      <selection activeCell="D3" sqref="D3"/>
    </sheetView>
  </sheetViews>
  <sheetFormatPr defaultRowHeight="15" x14ac:dyDescent="0.25"/>
  <cols>
    <col min="2" max="2" width="19.28515625" customWidth="1"/>
    <col min="3" max="3" width="17" customWidth="1"/>
    <col min="4" max="4" width="16.7109375" customWidth="1"/>
    <col min="5" max="5" width="89.28515625" customWidth="1"/>
    <col min="6" max="6" width="16.7109375" bestFit="1" customWidth="1"/>
    <col min="7" max="7" width="22.42578125" customWidth="1"/>
    <col min="13" max="13" width="11.140625" bestFit="1" customWidth="1"/>
    <col min="14" max="14" width="7" bestFit="1" customWidth="1"/>
    <col min="16" max="16" width="42.140625" bestFit="1" customWidth="1"/>
  </cols>
  <sheetData>
    <row r="1" spans="1:21" ht="16.5" thickBot="1" x14ac:dyDescent="0.3">
      <c r="A1" t="s">
        <v>89</v>
      </c>
      <c r="B1" s="16" t="s">
        <v>90</v>
      </c>
      <c r="C1" s="6" t="s">
        <v>91</v>
      </c>
      <c r="D1" s="6" t="s">
        <v>10</v>
      </c>
      <c r="E1" s="7" t="s">
        <v>92</v>
      </c>
      <c r="F1" s="8" t="s">
        <v>93</v>
      </c>
      <c r="G1" s="9" t="s">
        <v>94</v>
      </c>
      <c r="M1" s="15" t="s">
        <v>95</v>
      </c>
      <c r="N1" s="13">
        <v>388286</v>
      </c>
      <c r="O1" s="10" t="s">
        <v>96</v>
      </c>
      <c r="P1" s="13" t="s">
        <v>97</v>
      </c>
      <c r="Q1" s="11">
        <f>770+61*4</f>
        <v>1014</v>
      </c>
      <c r="R1" s="12"/>
    </row>
    <row r="2" spans="1:21" ht="15.75" thickBot="1" x14ac:dyDescent="0.3">
      <c r="A2" s="2">
        <v>1</v>
      </c>
      <c r="B2" s="16"/>
      <c r="C2" s="2">
        <v>11111111111</v>
      </c>
      <c r="D2" s="2" t="s">
        <v>98</v>
      </c>
      <c r="E2" s="2" t="s">
        <v>23</v>
      </c>
      <c r="F2" s="3">
        <v>0</v>
      </c>
      <c r="G2" s="2"/>
      <c r="H2" s="2" t="s">
        <v>192</v>
      </c>
      <c r="M2" s="15"/>
      <c r="N2" s="13"/>
      <c r="O2" s="10"/>
      <c r="P2" s="13"/>
      <c r="Q2" s="11"/>
      <c r="R2" s="12"/>
      <c r="U2" t="s">
        <v>99</v>
      </c>
    </row>
    <row r="3" spans="1:21" ht="15.75" thickBot="1" x14ac:dyDescent="0.3">
      <c r="A3" s="2">
        <v>2</v>
      </c>
      <c r="B3" s="16" t="s">
        <v>90</v>
      </c>
      <c r="C3" s="2" t="s">
        <v>100</v>
      </c>
      <c r="D3" s="2" t="s">
        <v>101</v>
      </c>
      <c r="E3" s="2" t="s">
        <v>268</v>
      </c>
      <c r="F3" s="3">
        <v>946.58</v>
      </c>
      <c r="G3" s="2"/>
      <c r="H3" s="2" t="s">
        <v>192</v>
      </c>
      <c r="M3" s="15"/>
      <c r="N3" s="13"/>
      <c r="O3" s="10"/>
      <c r="P3" s="13"/>
      <c r="Q3" s="11"/>
      <c r="R3" s="12"/>
      <c r="U3" t="s">
        <v>102</v>
      </c>
    </row>
    <row r="4" spans="1:21" ht="15.75" thickBot="1" x14ac:dyDescent="0.3">
      <c r="A4" s="2">
        <v>3</v>
      </c>
      <c r="B4" s="16"/>
      <c r="C4" s="2" t="s">
        <v>103</v>
      </c>
      <c r="D4" s="2" t="s">
        <v>104</v>
      </c>
      <c r="E4" s="2" t="s">
        <v>105</v>
      </c>
      <c r="F4" s="3">
        <v>1802</v>
      </c>
      <c r="G4" s="2"/>
      <c r="H4" s="2" t="s">
        <v>192</v>
      </c>
      <c r="M4" s="15"/>
      <c r="N4" s="13"/>
      <c r="O4" s="10"/>
      <c r="P4" s="13"/>
      <c r="Q4" s="11"/>
      <c r="R4" s="12"/>
    </row>
    <row r="5" spans="1:21" ht="15.75" thickBot="1" x14ac:dyDescent="0.3">
      <c r="A5" s="2">
        <v>4</v>
      </c>
      <c r="B5" s="16"/>
      <c r="C5" s="2" t="s">
        <v>106</v>
      </c>
      <c r="D5" s="2" t="s">
        <v>107</v>
      </c>
      <c r="E5" s="2" t="s">
        <v>108</v>
      </c>
      <c r="F5" s="3">
        <v>2067</v>
      </c>
      <c r="G5" s="2"/>
      <c r="H5" s="2" t="s">
        <v>192</v>
      </c>
      <c r="M5" s="15"/>
      <c r="N5" s="13"/>
      <c r="O5" s="10"/>
      <c r="P5" s="13"/>
      <c r="Q5" s="11"/>
      <c r="R5" s="12"/>
      <c r="U5" t="s">
        <v>109</v>
      </c>
    </row>
    <row r="6" spans="1:21" x14ac:dyDescent="0.25">
      <c r="A6" s="2">
        <v>5</v>
      </c>
      <c r="B6" s="16" t="s">
        <v>90</v>
      </c>
      <c r="C6" s="4">
        <v>487917</v>
      </c>
      <c r="D6" s="4" t="s">
        <v>101</v>
      </c>
      <c r="E6" s="4" t="s">
        <v>271</v>
      </c>
      <c r="F6" s="3">
        <v>3052.8</v>
      </c>
      <c r="G6" s="2"/>
      <c r="H6" s="4" t="s">
        <v>206</v>
      </c>
      <c r="M6" s="15"/>
      <c r="N6" s="13"/>
      <c r="O6" s="10"/>
      <c r="P6" s="13"/>
      <c r="Q6" s="11"/>
      <c r="R6" s="12"/>
      <c r="U6" t="s">
        <v>98</v>
      </c>
    </row>
    <row r="7" spans="1:21" x14ac:dyDescent="0.25">
      <c r="A7" s="2">
        <v>6</v>
      </c>
      <c r="B7" s="16"/>
      <c r="C7" s="4" t="s">
        <v>110</v>
      </c>
      <c r="D7" s="2" t="s">
        <v>107</v>
      </c>
      <c r="E7" s="4" t="s">
        <v>111</v>
      </c>
      <c r="F7" s="3">
        <v>1961</v>
      </c>
      <c r="G7" s="2"/>
      <c r="H7" s="4" t="s">
        <v>192</v>
      </c>
    </row>
    <row r="8" spans="1:21" x14ac:dyDescent="0.25">
      <c r="A8" s="2">
        <v>7</v>
      </c>
      <c r="B8" s="16"/>
      <c r="C8" s="4" t="s">
        <v>112</v>
      </c>
      <c r="D8" s="2" t="s">
        <v>113</v>
      </c>
      <c r="E8" s="4" t="s">
        <v>114</v>
      </c>
      <c r="F8" s="3">
        <v>3629.5460000000003</v>
      </c>
      <c r="G8" s="2"/>
      <c r="H8" s="4" t="s">
        <v>192</v>
      </c>
    </row>
    <row r="9" spans="1:21" ht="15.75" x14ac:dyDescent="0.25">
      <c r="A9" s="2">
        <v>8</v>
      </c>
      <c r="B9" s="16"/>
      <c r="C9" s="5">
        <v>6291</v>
      </c>
      <c r="D9" s="2" t="s">
        <v>101</v>
      </c>
      <c r="E9" s="4" t="s">
        <v>272</v>
      </c>
      <c r="F9" s="3">
        <v>2406.2000000000003</v>
      </c>
      <c r="G9" s="2"/>
      <c r="H9" s="4" t="s">
        <v>206</v>
      </c>
    </row>
    <row r="10" spans="1:21" x14ac:dyDescent="0.25">
      <c r="A10" s="2">
        <v>9</v>
      </c>
      <c r="B10" s="16"/>
      <c r="C10" s="4" t="s">
        <v>115</v>
      </c>
      <c r="D10" s="2" t="s">
        <v>116</v>
      </c>
      <c r="E10" s="4" t="s">
        <v>117</v>
      </c>
      <c r="F10" s="3">
        <v>1135.26</v>
      </c>
      <c r="G10" s="2"/>
      <c r="H10" s="4" t="s">
        <v>192</v>
      </c>
    </row>
    <row r="11" spans="1:21" x14ac:dyDescent="0.25">
      <c r="A11" s="2">
        <v>10</v>
      </c>
      <c r="B11" s="16" t="s">
        <v>90</v>
      </c>
      <c r="C11" s="4" t="s">
        <v>118</v>
      </c>
      <c r="D11" s="2" t="s">
        <v>107</v>
      </c>
      <c r="E11" s="4" t="s">
        <v>269</v>
      </c>
      <c r="F11" s="3">
        <v>1378</v>
      </c>
      <c r="G11" s="2"/>
      <c r="H11" s="4" t="s">
        <v>192</v>
      </c>
    </row>
    <row r="12" spans="1:21" x14ac:dyDescent="0.25">
      <c r="A12" s="2">
        <v>11</v>
      </c>
      <c r="B12" s="16" t="s">
        <v>90</v>
      </c>
      <c r="C12" s="4" t="s">
        <v>119</v>
      </c>
      <c r="D12" s="2" t="s">
        <v>104</v>
      </c>
      <c r="E12" s="4" t="s">
        <v>270</v>
      </c>
      <c r="F12" s="3">
        <v>1378</v>
      </c>
      <c r="G12" s="2"/>
      <c r="H12" s="4" t="s">
        <v>192</v>
      </c>
    </row>
    <row r="13" spans="1:21" x14ac:dyDescent="0.25">
      <c r="A13" s="2">
        <v>12</v>
      </c>
      <c r="B13" s="16"/>
      <c r="C13" s="143" t="s">
        <v>242</v>
      </c>
      <c r="D13" s="144" t="s">
        <v>243</v>
      </c>
      <c r="E13" s="143" t="s">
        <v>244</v>
      </c>
      <c r="F13" s="146">
        <v>1243.3800000000001</v>
      </c>
      <c r="G13" s="146"/>
      <c r="H13" s="145" t="s">
        <v>192</v>
      </c>
    </row>
    <row r="14" spans="1:21" x14ac:dyDescent="0.25">
      <c r="A14" s="2">
        <v>13</v>
      </c>
      <c r="B14" s="16"/>
      <c r="C14" s="4"/>
      <c r="D14" s="2"/>
      <c r="E14" s="4"/>
      <c r="F14" s="3"/>
      <c r="G14" s="2"/>
    </row>
    <row r="15" spans="1:21" x14ac:dyDescent="0.25">
      <c r="A15" s="2">
        <v>14</v>
      </c>
      <c r="B15" s="16"/>
      <c r="C15" s="4"/>
      <c r="D15" s="2"/>
      <c r="E15" s="4"/>
      <c r="F15" s="3"/>
      <c r="G15" s="2"/>
    </row>
    <row r="16" spans="1:21" x14ac:dyDescent="0.25">
      <c r="A16" s="2">
        <v>15</v>
      </c>
      <c r="B16" s="16"/>
      <c r="C16" s="4"/>
      <c r="D16" s="2"/>
      <c r="E16" s="4"/>
      <c r="F16" s="3"/>
      <c r="G16" s="2"/>
    </row>
    <row r="17" spans="1:7" x14ac:dyDescent="0.25">
      <c r="A17" s="2">
        <v>16</v>
      </c>
      <c r="B17" s="16"/>
      <c r="C17" s="4"/>
      <c r="D17" s="2"/>
      <c r="E17" s="4"/>
      <c r="F17" s="3"/>
      <c r="G17" s="2"/>
    </row>
    <row r="18" spans="1:7" x14ac:dyDescent="0.25">
      <c r="A18" s="2">
        <v>17</v>
      </c>
      <c r="B18" s="16"/>
      <c r="C18" s="4"/>
      <c r="D18" s="2"/>
      <c r="E18" s="4"/>
      <c r="F18" s="3"/>
      <c r="G18" s="2"/>
    </row>
    <row r="19" spans="1:7" x14ac:dyDescent="0.25">
      <c r="A19" s="2">
        <v>18</v>
      </c>
      <c r="B19" s="16"/>
      <c r="C19" s="4"/>
      <c r="D19" s="2"/>
      <c r="E19" s="4"/>
      <c r="F19" s="3"/>
      <c r="G19" s="2"/>
    </row>
    <row r="20" spans="1:7" x14ac:dyDescent="0.25">
      <c r="A20" s="2">
        <v>19</v>
      </c>
      <c r="B20" s="16"/>
      <c r="C20" s="4"/>
      <c r="D20" s="2"/>
      <c r="E20" s="4"/>
      <c r="F20" s="3"/>
      <c r="G20" s="2"/>
    </row>
    <row r="21" spans="1:7" x14ac:dyDescent="0.25">
      <c r="A21" s="2">
        <v>20</v>
      </c>
      <c r="B21" s="2"/>
      <c r="C21" s="2"/>
      <c r="D21" s="2"/>
      <c r="E21" s="2"/>
      <c r="F21" s="2"/>
      <c r="G21" s="2"/>
    </row>
    <row r="22" spans="1:7" x14ac:dyDescent="0.25">
      <c r="A22" s="2">
        <v>21</v>
      </c>
      <c r="B22" s="2"/>
      <c r="C22" s="2"/>
      <c r="D22" s="2"/>
      <c r="E22" s="2"/>
      <c r="F22" s="2"/>
      <c r="G22" s="2"/>
    </row>
    <row r="23" spans="1:7" x14ac:dyDescent="0.25">
      <c r="A23" s="2">
        <v>22</v>
      </c>
      <c r="B23" s="2"/>
      <c r="C23" s="2"/>
      <c r="D23" s="2"/>
      <c r="E23" s="2"/>
      <c r="F23" s="2"/>
      <c r="G23" s="2"/>
    </row>
    <row r="24" spans="1:7" x14ac:dyDescent="0.25">
      <c r="A24" s="2">
        <v>23</v>
      </c>
      <c r="B24" s="2"/>
      <c r="C24" s="2"/>
      <c r="D24" s="2"/>
      <c r="E24" s="2"/>
      <c r="F24" s="2"/>
      <c r="G24" s="2"/>
    </row>
    <row r="25" spans="1:7" x14ac:dyDescent="0.25">
      <c r="A25" s="2">
        <v>24</v>
      </c>
      <c r="B25" s="2"/>
      <c r="C25" s="2"/>
      <c r="D25" s="2"/>
      <c r="E25" s="2"/>
      <c r="F25" s="2"/>
      <c r="G25" s="2"/>
    </row>
    <row r="26" spans="1:7" x14ac:dyDescent="0.25">
      <c r="A26" s="2">
        <v>25</v>
      </c>
      <c r="B26" s="2"/>
      <c r="C26" s="2"/>
      <c r="D26" s="2"/>
      <c r="E26" s="2"/>
      <c r="F26" s="2"/>
      <c r="G26" s="2"/>
    </row>
    <row r="27" spans="1:7" x14ac:dyDescent="0.25">
      <c r="A27" s="2">
        <v>26</v>
      </c>
      <c r="B27" s="2"/>
      <c r="C27" s="2"/>
      <c r="D27" s="2"/>
      <c r="E27" s="2"/>
      <c r="F27" s="2"/>
      <c r="G27" s="2"/>
    </row>
    <row r="28" spans="1:7" x14ac:dyDescent="0.25">
      <c r="A28" s="2">
        <v>27</v>
      </c>
      <c r="B28" s="2"/>
      <c r="C28" s="2"/>
      <c r="D28" s="2"/>
      <c r="E28" s="2"/>
      <c r="F28" s="2"/>
      <c r="G28" s="2"/>
    </row>
    <row r="29" spans="1:7" x14ac:dyDescent="0.25">
      <c r="A29" s="2">
        <v>28</v>
      </c>
      <c r="B29" s="2"/>
      <c r="C29" s="2"/>
      <c r="D29" s="2"/>
      <c r="E29" s="2"/>
      <c r="F29" s="2"/>
      <c r="G29" s="2"/>
    </row>
    <row r="30" spans="1:7" x14ac:dyDescent="0.25">
      <c r="A30" s="2">
        <v>29</v>
      </c>
      <c r="B30" s="2"/>
      <c r="C30" s="2"/>
      <c r="D30" s="2"/>
      <c r="E30" s="2"/>
      <c r="F30" s="2"/>
      <c r="G30" s="2"/>
    </row>
    <row r="31" spans="1:7" x14ac:dyDescent="0.25">
      <c r="A31" s="2">
        <v>30</v>
      </c>
      <c r="B31" s="2"/>
      <c r="C31" s="2"/>
      <c r="D31" s="2"/>
      <c r="E31" s="2"/>
      <c r="F31" s="2"/>
      <c r="G31" s="2"/>
    </row>
    <row r="32" spans="1:7" x14ac:dyDescent="0.25">
      <c r="A32" s="2">
        <v>31</v>
      </c>
      <c r="B32" s="2"/>
      <c r="C32" s="2"/>
      <c r="D32" s="2"/>
      <c r="E32" s="2"/>
      <c r="F32" s="2"/>
      <c r="G32" s="2"/>
    </row>
    <row r="33" spans="1:7" x14ac:dyDescent="0.25">
      <c r="A33" s="2">
        <v>32</v>
      </c>
      <c r="B33" s="2"/>
      <c r="C33" s="2"/>
      <c r="D33" s="2"/>
      <c r="E33" s="2"/>
      <c r="F33" s="2"/>
      <c r="G33" s="2"/>
    </row>
    <row r="34" spans="1:7" x14ac:dyDescent="0.25">
      <c r="A34" s="2">
        <v>33</v>
      </c>
      <c r="B34" s="2"/>
      <c r="C34" s="2"/>
      <c r="D34" s="2"/>
      <c r="E34" s="2"/>
      <c r="F34" s="2"/>
      <c r="G34" s="2"/>
    </row>
    <row r="35" spans="1:7" x14ac:dyDescent="0.25">
      <c r="A35" s="2">
        <v>34</v>
      </c>
      <c r="B35" s="2"/>
      <c r="C35" s="2"/>
      <c r="D35" s="2"/>
      <c r="E35" s="2"/>
      <c r="F35" s="2"/>
      <c r="G35" s="2"/>
    </row>
    <row r="36" spans="1:7" x14ac:dyDescent="0.25">
      <c r="A36" s="2">
        <v>35</v>
      </c>
      <c r="B36" s="2"/>
      <c r="C36" s="2"/>
      <c r="D36" s="2"/>
      <c r="E36" s="2"/>
      <c r="F36" s="2"/>
      <c r="G36" s="2"/>
    </row>
    <row r="37" spans="1:7" x14ac:dyDescent="0.25">
      <c r="A37" s="2">
        <v>36</v>
      </c>
      <c r="B37" s="2"/>
      <c r="C37" s="2"/>
      <c r="D37" s="2"/>
      <c r="E37" s="2"/>
      <c r="F37" s="2"/>
      <c r="G37" s="2"/>
    </row>
    <row r="38" spans="1:7" x14ac:dyDescent="0.25">
      <c r="A38" s="2">
        <v>37</v>
      </c>
      <c r="B38" s="2"/>
      <c r="C38" s="2"/>
      <c r="D38" s="2"/>
      <c r="E38" s="2"/>
      <c r="F38" s="2"/>
      <c r="G38" s="2"/>
    </row>
    <row r="39" spans="1:7" x14ac:dyDescent="0.25">
      <c r="A39" s="2">
        <v>38</v>
      </c>
      <c r="B39" s="2"/>
      <c r="C39" s="2"/>
      <c r="D39" s="2"/>
      <c r="E39" s="2"/>
      <c r="F39" s="2"/>
      <c r="G39" s="2"/>
    </row>
    <row r="40" spans="1:7" x14ac:dyDescent="0.25">
      <c r="A40" s="2">
        <v>39</v>
      </c>
      <c r="B40" s="2"/>
      <c r="C40" s="2"/>
      <c r="D40" s="2"/>
      <c r="E40" s="2"/>
      <c r="F40" s="2"/>
      <c r="G40" s="2"/>
    </row>
    <row r="41" spans="1:7" x14ac:dyDescent="0.25">
      <c r="A41" s="2">
        <v>40</v>
      </c>
      <c r="B41" s="2"/>
      <c r="C41" s="2"/>
      <c r="D41" s="2"/>
      <c r="E41" s="2"/>
      <c r="F41" s="2"/>
      <c r="G41" s="2"/>
    </row>
    <row r="42" spans="1:7" x14ac:dyDescent="0.25">
      <c r="A42" s="2">
        <v>41</v>
      </c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II300"/>
  <sheetViews>
    <sheetView workbookViewId="0">
      <selection activeCell="D3" sqref="D3"/>
    </sheetView>
  </sheetViews>
  <sheetFormatPr defaultColWidth="9.140625" defaultRowHeight="15" x14ac:dyDescent="0.25"/>
  <cols>
    <col min="1" max="3" width="9.140625" style="161"/>
    <col min="4" max="4" width="29.28515625" style="161" customWidth="1"/>
    <col min="5" max="5" width="19.85546875" style="161" customWidth="1"/>
    <col min="6" max="6" width="9.140625" style="161" customWidth="1"/>
    <col min="7" max="7" width="24" style="161" customWidth="1"/>
    <col min="8" max="8" width="72.7109375" style="161" bestFit="1" customWidth="1"/>
    <col min="9" max="9" width="24.85546875" style="161" customWidth="1"/>
    <col min="10" max="10" width="9" style="161" customWidth="1"/>
    <col min="11" max="11" width="27" style="161" customWidth="1"/>
    <col min="12" max="12" width="5.5703125" style="161" bestFit="1" customWidth="1"/>
    <col min="13" max="13" width="40" style="161" bestFit="1" customWidth="1"/>
    <col min="14" max="14" width="7.7109375" style="161" customWidth="1"/>
    <col min="15" max="15" width="40" style="161" bestFit="1" customWidth="1"/>
    <col min="16" max="20" width="9.140625" style="161"/>
    <col min="21" max="21" width="24.7109375" style="161" bestFit="1" customWidth="1"/>
    <col min="22" max="22" width="9.140625" style="161"/>
    <col min="23" max="23" width="25.7109375" style="161" bestFit="1" customWidth="1"/>
    <col min="24" max="24" width="9.140625" style="161"/>
    <col min="25" max="25" width="13.28515625" style="161" customWidth="1"/>
    <col min="26" max="27" width="9.140625" style="161"/>
    <col min="28" max="28" width="72.7109375" style="161" bestFit="1" customWidth="1"/>
    <col min="29" max="29" width="19.28515625" style="161" customWidth="1"/>
    <col min="30" max="30" width="48.28515625" style="161" customWidth="1"/>
    <col min="31" max="31" width="9.140625" style="161"/>
    <col min="32" max="32" width="35.28515625" style="161" customWidth="1"/>
    <col min="33" max="34" width="9.140625" style="161"/>
    <col min="35" max="45" width="9.140625" style="161" customWidth="1"/>
    <col min="46" max="53" width="9.140625" style="161"/>
    <col min="54" max="54" width="72.7109375" style="161" bestFit="1" customWidth="1"/>
    <col min="55" max="55" width="9.140625" style="161"/>
    <col min="56" max="56" width="72.7109375" style="161" bestFit="1" customWidth="1"/>
    <col min="57" max="57" width="7.42578125" style="161" customWidth="1"/>
    <col min="58" max="58" width="17.85546875" style="161" customWidth="1"/>
    <col min="59" max="60" width="9.140625" style="161"/>
    <col min="61" max="70" width="9.140625" style="161" customWidth="1"/>
    <col min="71" max="79" width="9.140625" style="161"/>
    <col min="80" max="80" width="72.7109375" style="161" bestFit="1" customWidth="1"/>
    <col min="81" max="81" width="9.140625" style="161"/>
    <col min="82" max="82" width="72.7109375" style="161" bestFit="1" customWidth="1"/>
    <col min="83" max="83" width="9.140625" style="161"/>
    <col min="84" max="84" width="27.85546875" style="161" customWidth="1"/>
    <col min="85" max="105" width="9.140625" style="161"/>
    <col min="106" max="106" width="72.7109375" style="161" bestFit="1" customWidth="1"/>
    <col min="107" max="107" width="9.140625" style="161"/>
    <col min="108" max="108" width="41.7109375" style="161" customWidth="1"/>
    <col min="109" max="109" width="9.140625" style="161"/>
    <col min="110" max="110" width="47.42578125" style="161" customWidth="1"/>
    <col min="111" max="131" width="9.140625" style="161"/>
    <col min="132" max="132" width="72.7109375" style="161" bestFit="1" customWidth="1"/>
    <col min="133" max="133" width="9.140625" style="161"/>
    <col min="134" max="134" width="72.7109375" style="161" bestFit="1" customWidth="1"/>
    <col min="135" max="135" width="5.28515625" style="161" customWidth="1"/>
    <col min="136" max="136" width="39.140625" style="161" bestFit="1" customWidth="1"/>
    <col min="137" max="157" width="9.140625" style="161"/>
    <col min="158" max="158" width="72.7109375" style="161" bestFit="1" customWidth="1"/>
    <col min="159" max="159" width="9.140625" style="161"/>
    <col min="160" max="160" width="71.42578125" style="161" bestFit="1" customWidth="1"/>
    <col min="161" max="161" width="9.140625" style="161"/>
    <col min="162" max="162" width="24.85546875" style="161" customWidth="1"/>
    <col min="163" max="183" width="9.140625" style="161"/>
    <col min="184" max="184" width="72.7109375" style="161" bestFit="1" customWidth="1"/>
    <col min="185" max="185" width="9.140625" style="161"/>
    <col min="186" max="186" width="71.140625" style="161" customWidth="1"/>
    <col min="187" max="187" width="9.140625" style="161"/>
    <col min="188" max="188" width="27.7109375" style="161" customWidth="1"/>
    <col min="189" max="209" width="9.140625" style="161"/>
    <col min="210" max="210" width="72.7109375" style="161" bestFit="1" customWidth="1"/>
    <col min="211" max="211" width="9.140625" style="161"/>
    <col min="212" max="212" width="72.7109375" style="161" bestFit="1" customWidth="1"/>
    <col min="213" max="213" width="9.140625" style="161"/>
    <col min="214" max="214" width="24.7109375" style="161" customWidth="1"/>
    <col min="215" max="235" width="9.140625" style="161"/>
    <col min="236" max="236" width="72.7109375" style="161" bestFit="1" customWidth="1"/>
    <col min="237" max="237" width="9.140625" style="161"/>
    <col min="238" max="238" width="72.7109375" style="161" bestFit="1" customWidth="1"/>
    <col min="239" max="239" width="9.140625" style="161"/>
    <col min="240" max="240" width="14.7109375" style="161" bestFit="1" customWidth="1"/>
    <col min="241" max="16384" width="9.140625" style="161"/>
  </cols>
  <sheetData>
    <row r="1" spans="1:243" x14ac:dyDescent="0.25">
      <c r="A1" s="161">
        <v>1</v>
      </c>
      <c r="D1" s="161" t="b">
        <f>Лист2!D1</f>
        <v>0</v>
      </c>
      <c r="E1" s="161" t="str">
        <f>IF(D1,"Stark","ПУСТО")</f>
        <v>ПУСТО</v>
      </c>
      <c r="I1" s="161" t="s">
        <v>120</v>
      </c>
      <c r="J1" s="161" t="s">
        <v>121</v>
      </c>
      <c r="AA1" s="161" t="s">
        <v>122</v>
      </c>
      <c r="BA1" s="161" t="s">
        <v>123</v>
      </c>
      <c r="CA1" s="161" t="s">
        <v>124</v>
      </c>
      <c r="DA1" s="161" t="s">
        <v>125</v>
      </c>
      <c r="EA1" s="161" t="s">
        <v>126</v>
      </c>
      <c r="FA1" s="161" t="s">
        <v>127</v>
      </c>
      <c r="GA1" s="161" t="s">
        <v>128</v>
      </c>
      <c r="HA1" s="161" t="s">
        <v>129</v>
      </c>
      <c r="IA1" s="161" t="s">
        <v>130</v>
      </c>
    </row>
    <row r="2" spans="1:243" x14ac:dyDescent="0.25">
      <c r="A2" s="161">
        <v>2</v>
      </c>
      <c r="B2" s="161">
        <f>IF(AND($E$1="ПУСТО",Стекла!E2&lt;&gt;""),MAX($B$1:B1)+1,IF(ISNUMBER(SEARCH($E$1,Стекла!B2)),MAX($B$1:B1)+1,0))</f>
        <v>1</v>
      </c>
      <c r="D2" s="161" t="str">
        <f>IF(ISERROR(F2),"",INDEX(Стекла!$E$2:$E$1001,F2,1))</f>
        <v>Без стекла</v>
      </c>
      <c r="E2" s="161">
        <f>IF(ISERROR(F2),"",INDEX(Стекла!$B$2:$E$1001,F2,2))</f>
        <v>11111111111</v>
      </c>
      <c r="F2" s="161">
        <f>MATCH(ROW(A1),$B$2:B200,0)</f>
        <v>1</v>
      </c>
      <c r="G2" s="161">
        <f>IF(AND(COUNTIF(D$2:D2,D2)=1,D2&lt;&gt;""),COUNT(G$1:G1)+1,"")</f>
        <v>1</v>
      </c>
      <c r="H2" s="161" t="str">
        <f>D2</f>
        <v>Без стекла</v>
      </c>
      <c r="I2" s="161" t="str">
        <f>VLOOKUP(ROW(A1),G2:H6,2,FALSE)</f>
        <v>Без стекла</v>
      </c>
      <c r="J2" s="161">
        <f>IF(ISNUMBER(SEARCH(Бланк!$Q$6,D2)),MAX($J$1:J1)+1,0)</f>
        <v>0</v>
      </c>
      <c r="K2" s="161" t="str">
        <f>VLOOKUP(F2,Стекла!A2:AH1516,5,FALSE)</f>
        <v>Без стекла</v>
      </c>
      <c r="L2" s="161" t="str">
        <f>IF(J2&gt;0,VLOOKUP(Бланк!$Q$6,D2:F200,3,FALSE),"")</f>
        <v/>
      </c>
      <c r="M2" s="161" t="str">
        <f>VLOOKUP(ROW(A1),$J$2:$L$1001,2,FALSE)</f>
        <v>Планибель Бронза, Стекло 4мм  2550*1605</v>
      </c>
      <c r="N2" s="161">
        <f>VLOOKUP(ROW(A1),$J$2:$L$1001,3,FALSE)</f>
        <v>10</v>
      </c>
      <c r="O2" s="161" t="str">
        <f>INDEX(Стекла!$B$2:$X$1001,N2,4)</f>
        <v>Планибель Бронза, Стекло 4мм  2550*1605</v>
      </c>
      <c r="AA2" s="161">
        <f>IF(ISNUMBER(SEARCH(Бланк!$Q$8,D2)),MAX($AA$1:AA1)+1,0)</f>
        <v>1</v>
      </c>
      <c r="AB2" s="161" t="str">
        <f>VLOOKUP(F2,Стекла!A2:$AH$1516,5,FALSE)</f>
        <v>Без стекла</v>
      </c>
      <c r="AC2" s="161" t="e">
        <f>IF(AA2&gt;0,VLOOKUP(Бланк!$Q$8,D2:F10012,3,FALSE),"")</f>
        <v>#N/A</v>
      </c>
      <c r="AD2" s="161" t="str">
        <f>VLOOKUP(ROW(R1),$AA$2:$AC$200,2,FALSE)</f>
        <v>Без стекла</v>
      </c>
      <c r="AE2" s="161" t="e">
        <f>VLOOKUP(ROW(R1),$AA$2:$AC$200,3,FALSE)</f>
        <v>#N/A</v>
      </c>
      <c r="AF2" s="161" t="e">
        <f>INDEX(Стекла!$B$2:$X$1001,AE2,4)</f>
        <v>#N/A</v>
      </c>
      <c r="BA2" s="161">
        <f>IF(ISNUMBER(SEARCH(Бланк!$Q$10,D2)),MAX(BA$1:$BA1)+1,0)</f>
        <v>1</v>
      </c>
      <c r="BB2" s="161" t="str">
        <f>VLOOKUP(F2,Стекла!A2:$H$1516,5,FALSE)</f>
        <v>Без стекла</v>
      </c>
      <c r="BC2" s="161" t="e">
        <f>IF(BA2&gt;0,VLOOKUP(Бланк!$Q$10,D2:F10012,3,FALSE),"")</f>
        <v>#N/A</v>
      </c>
      <c r="BD2" s="161" t="str">
        <f>VLOOKUP(ROW(A1),$BA$2:$BC$200,2,FALSE)</f>
        <v>Без стекла</v>
      </c>
      <c r="BE2" s="161" t="e">
        <f>VLOOKUP(ROW(AR1),$BA$2:$BC$200,3,FALSE)</f>
        <v>#N/A</v>
      </c>
      <c r="BF2" s="161" t="e">
        <f>INDEX(Стекла!$B$2:$X$1001,BE2,4)</f>
        <v>#N/A</v>
      </c>
      <c r="CA2" s="161">
        <f>IF(ISNUMBER(SEARCH(Бланк!$Q$12,D2)),MAX($CA$1:CA1)+1,0)</f>
        <v>1</v>
      </c>
      <c r="CB2" s="161" t="str">
        <f>VLOOKUP(F2,Стекла!$A2:AA$1516,5,FALSE)</f>
        <v>Без стекла</v>
      </c>
      <c r="CC2" s="161" t="e">
        <f>IF(CA2&gt;0,VLOOKUP(Бланк!$Q$12,D2:F10012,3,FALSE),"")</f>
        <v>#N/A</v>
      </c>
      <c r="CD2" s="161" t="str">
        <f>VLOOKUP(ROW(AA1),$CA$2:$CC$200,2,FALSE)</f>
        <v>Без стекла</v>
      </c>
      <c r="CE2" s="161" t="e">
        <f>VLOOKUP(ROW(BQ1),$CA$2:$CC$200,3,FALSE)</f>
        <v>#N/A</v>
      </c>
      <c r="CF2" s="161" t="e">
        <f>INDEX(Стекла!$B$2:$X$1001,CE2,4)</f>
        <v>#N/A</v>
      </c>
      <c r="DA2" s="161">
        <f>IF(ISNUMBER(SEARCH(Бланк!$Q$14,D2)),MAX($DA$1:DA1)+1,0)</f>
        <v>1</v>
      </c>
      <c r="DB2" s="161" t="str">
        <f>VLOOKUP(F2,Стекла!$A2:BA$1516,5,FALSE)</f>
        <v>Без стекла</v>
      </c>
      <c r="DC2" s="161" t="e">
        <f>IF(DA2&gt;0,VLOOKUP(Бланк!$Q$14,D2:F10012,3,FALSE),"")</f>
        <v>#N/A</v>
      </c>
      <c r="DD2" s="161" t="str">
        <f>VLOOKUP(ROW(BA1),$DA$2:$DC$200,2,FALSE)</f>
        <v>Без стекла</v>
      </c>
      <c r="DE2" s="161" t="e">
        <f>VLOOKUP(ROW(CR1),$DA$2:$DC$200,3,FALSE)</f>
        <v>#N/A</v>
      </c>
      <c r="DF2" s="161" t="e">
        <f>INDEX(Стекла!$B$2:$X$1001,DE2,4)</f>
        <v>#N/A</v>
      </c>
      <c r="EA2" s="161">
        <f>IF(ISNUMBER(SEARCH(Бланк!$Q$16,D2)),MAX($EA$1:EA1)+1,0)</f>
        <v>1</v>
      </c>
      <c r="EB2" s="161" t="str">
        <f>VLOOKUP(F2,Стекла!$A2:CA$1516,5,FALSE)</f>
        <v>Без стекла</v>
      </c>
      <c r="EC2" s="161" t="e">
        <f>IF(EA2&gt;0,VLOOKUP(Бланк!$Q$16,D2:F10012,3,FALSE),"")</f>
        <v>#N/A</v>
      </c>
      <c r="ED2" s="161" t="str">
        <f>VLOOKUP(ROW(CA1),$EA$2:$EC$200,2,FALSE)</f>
        <v>Без стекла</v>
      </c>
      <c r="EE2" s="161" t="e">
        <f>VLOOKUP(ROW(DR1),$EA$2:$EC$200,3,FALSE)</f>
        <v>#N/A</v>
      </c>
      <c r="EF2" s="161" t="e">
        <f>INDEX(Стекла!$B$2:$X$1001,EE2,4)</f>
        <v>#N/A</v>
      </c>
      <c r="FA2" s="161">
        <f>IF(ISNUMBER(SEARCH(Бланк!$Q$18,D2)),MAX($FA$1:FA1)+1,0)</f>
        <v>1</v>
      </c>
      <c r="FB2" s="161" t="str">
        <f>VLOOKUP(F2,Стекла!$A2:DA$1516,5,FALSE)</f>
        <v>Без стекла</v>
      </c>
      <c r="FC2" s="161" t="e">
        <f>IF(FA2&gt;0,VLOOKUP(Бланк!$Q$18,D2:F10012,3,FALSE),"")</f>
        <v>#N/A</v>
      </c>
      <c r="FD2" s="161" t="str">
        <f>VLOOKUP(ROW(DA1),$FA$2:$FC$200,2,FALSE)</f>
        <v>Без стекла</v>
      </c>
      <c r="FE2" s="161" t="e">
        <f>VLOOKUP(ROW(ER1),$FA$2:$FC$200,3,FALSE)</f>
        <v>#N/A</v>
      </c>
      <c r="FF2" s="161" t="e">
        <f>INDEX(Стекла!$B$2:$X$1001,FE2,4)</f>
        <v>#N/A</v>
      </c>
      <c r="GA2" s="161">
        <f>IF(ISNUMBER(SEARCH(Бланк!$Q$20,D2)),MAX($GA$1:GA1)+1,0)</f>
        <v>1</v>
      </c>
      <c r="GB2" s="161" t="str">
        <f>VLOOKUP(F2,Стекла!$A2:EA$1516,5,FALSE)</f>
        <v>Без стекла</v>
      </c>
      <c r="GC2" s="161" t="e">
        <f>IF(GA2&gt;0,VLOOKUP(Бланк!$Q$20,D2:F10012,3,FALSE),"")</f>
        <v>#N/A</v>
      </c>
      <c r="GD2" s="161" t="str">
        <f>VLOOKUP(ROW(EA1),$GA$2:$GC$200,2,FALSE)</f>
        <v>Без стекла</v>
      </c>
      <c r="GE2" s="161" t="e">
        <f>VLOOKUP(ROW(FR1),$GA$2:$GC$200,3,FALSE)</f>
        <v>#N/A</v>
      </c>
      <c r="GF2" s="161" t="e">
        <f>INDEX(Стекла!$B$2:$X$1001,GE2,4)</f>
        <v>#N/A</v>
      </c>
      <c r="HA2" s="161">
        <f>IF(ISNUMBER(SEARCH(Бланк!$Q$22,D2)),MAX($HA$1:HA1)+1,0)</f>
        <v>1</v>
      </c>
      <c r="HB2" s="161" t="str">
        <f>VLOOKUP(F2,Стекла!$A2:FA$1516,5,FALSE)</f>
        <v>Без стекла</v>
      </c>
      <c r="HC2" s="161" t="e">
        <f>IF(HA2&gt;0,VLOOKUP(Бланк!$Q$22,D2:F10012,3,FALSE),"")</f>
        <v>#N/A</v>
      </c>
      <c r="HD2" s="161" t="str">
        <f>VLOOKUP(ROW(FA1),$HA$2:$HC$200,2,FALSE)</f>
        <v>Без стекла</v>
      </c>
      <c r="HE2" s="161" t="e">
        <f>VLOOKUP(ROW(GR1),$HA$2:$HC$200,3,FALSE)</f>
        <v>#N/A</v>
      </c>
      <c r="HF2" s="161" t="e">
        <f>INDEX(Стекла!$B$2:$X$1001,HE2,4)</f>
        <v>#N/A</v>
      </c>
      <c r="IA2" s="161">
        <f>IF(ISNUMBER(SEARCH(Бланк!$Q$24,D2)),MAX($IA$1:IA1)+1,0)</f>
        <v>1</v>
      </c>
      <c r="IB2" s="161" t="str">
        <f>VLOOKUP(F2,Стекла!$A2:GA$1516,5,FALSE)</f>
        <v>Без стекла</v>
      </c>
      <c r="IC2" s="161" t="e">
        <f>IF(IA2&gt;0,VLOOKUP(Бланк!$Q$24,D2:F10012,3,FALSE),"")</f>
        <v>#N/A</v>
      </c>
      <c r="ID2" s="161" t="str">
        <f>VLOOKUP(ROW(GA1),$IA$2:$IC$200,2,FALSE)</f>
        <v>Без стекла</v>
      </c>
      <c r="IE2" s="161" t="e">
        <f>VLOOKUP(ROW(HR1),$IA$2:$IC$200,3,FALSE)</f>
        <v>#N/A</v>
      </c>
      <c r="IF2" s="161" t="e">
        <f>INDEX(Стекла!$B$2:$X$1001,IE2,4)</f>
        <v>#N/A</v>
      </c>
    </row>
    <row r="3" spans="1:243" x14ac:dyDescent="0.25">
      <c r="A3" s="161">
        <v>3</v>
      </c>
      <c r="B3" s="161">
        <f>IF(AND($E$1="ПУСТО",Стекла!E3&lt;&gt;""),MAX($B$1:B2)+1,IF(ISNUMBER(SEARCH($E$1,Стекла!B3)),MAX($B$1:B2)+1,0))</f>
        <v>2</v>
      </c>
      <c r="D3" s="161" t="str">
        <f>IF(ISERROR(F3),"",INDEX(Стекла!$E$2:$E$1001,F3,1))</f>
        <v>Планибель Альфа, Стекло 4мм   2550*1605 (прозрачное без зеленого оттенка)</v>
      </c>
      <c r="E3" s="161" t="str">
        <f>IF(ISERROR(F3),"",INDEX(Стекла!$B$2:$E$1001,F3,2))</f>
        <v xml:space="preserve">ШК701382                 </v>
      </c>
      <c r="F3" s="161">
        <f>MATCH(ROW(A2),$B$2:B201,0)</f>
        <v>2</v>
      </c>
      <c r="G3" s="161">
        <f>IF(AND(COUNTIF(D$2:D3,D3)=1,D3&lt;&gt;""),COUNT(G$1:G2)+1,"")</f>
        <v>2</v>
      </c>
      <c r="H3" s="161" t="str">
        <f t="shared" ref="H3:H66" si="0">D3</f>
        <v>Планибель Альфа, Стекло 4мм   2550*1605 (прозрачное без зеленого оттенка)</v>
      </c>
      <c r="I3" s="161" t="str">
        <f t="shared" ref="I3:I66" si="1">VLOOKUP(ROW(A2),G3:H7,2,FALSE)</f>
        <v>Планибель Альфа, Стекло 4мм   2550*1605 (прозрачное без зеленого оттенка)</v>
      </c>
      <c r="J3" s="161">
        <f>IF(ISNUMBER(SEARCH(Бланк!$Q$6,D3)),MAX($J$1:J2)+1,0)</f>
        <v>0</v>
      </c>
      <c r="K3" s="161" t="str">
        <f>VLOOKUP(F3,Стекла!A3:AH1517,5,FALSE)</f>
        <v>Планибель Альфа, Стекло 4мм   2550*1605 (прозрачное без зеленого оттенка)</v>
      </c>
      <c r="L3" s="161" t="str">
        <f>IF(J3&gt;0,VLOOKUP(Бланк!$Q$6,D3:F201,3,FALSE),"")</f>
        <v/>
      </c>
      <c r="AA3" s="161">
        <f>IF(ISNUMBER(SEARCH(Бланк!$Q$8,D3)),MAX($AA$1:AA2)+1,0)</f>
        <v>2</v>
      </c>
      <c r="AB3" s="161" t="str">
        <f>VLOOKUP(F3,Стекла!A3:$AH$1516,5,FALSE)</f>
        <v>Планибель Альфа, Стекло 4мм   2550*1605 (прозрачное без зеленого оттенка)</v>
      </c>
      <c r="AC3" s="161" t="e">
        <f>IF(AA3&gt;0,VLOOKUP(Бланк!$Q$8,D3:F10013,3,FALSE),"")</f>
        <v>#N/A</v>
      </c>
      <c r="AD3" s="161" t="e">
        <f t="shared" ref="AD3:AD66" si="2">VLOOKUP(ROW(R2),$AB$2:$AC$200,2,FALSE)</f>
        <v>#N/A</v>
      </c>
      <c r="BA3" s="161">
        <f>IF(ISNUMBER(SEARCH(Бланк!$Q$10,D3)),MAX(BA$1:$BA2)+1,0)</f>
        <v>2</v>
      </c>
      <c r="BB3" s="161" t="str">
        <f>VLOOKUP(F3,Стекла!A3:$H$1516,5,FALSE)</f>
        <v>Планибель Альфа, Стекло 4мм   2550*1605 (прозрачное без зеленого оттенка)</v>
      </c>
      <c r="BC3" s="161" t="e">
        <f>IF(BA3&gt;0,VLOOKUP(Бланк!$Q$10,D3:F10013,3,FALSE),"")</f>
        <v>#N/A</v>
      </c>
      <c r="BD3" s="161" t="str">
        <f t="shared" ref="BD3:BD66" si="3">VLOOKUP(ROW(AR2),$BA$2:$BC$200,2,FALSE)</f>
        <v>Планибель Альфа, Стекло 4мм   2550*1605 (прозрачное без зеленого оттенка)</v>
      </c>
      <c r="CA3" s="161">
        <f>IF(ISNUMBER(SEARCH(Бланк!$Q$12,D3)),MAX($CA$1:CA2)+1,0)</f>
        <v>2</v>
      </c>
      <c r="CB3" s="161" t="str">
        <f>VLOOKUP(F3,Стекла!$A3:AA$1516,5,FALSE)</f>
        <v>Планибель Альфа, Стекло 4мм   2550*1605 (прозрачное без зеленого оттенка)</v>
      </c>
      <c r="CC3" s="161" t="e">
        <f>IF(CA3&gt;0,VLOOKUP(Бланк!$Q$12,D3:F10013,3,FALSE),"")</f>
        <v>#N/A</v>
      </c>
      <c r="CD3" s="161" t="str">
        <f>VLOOKUP(ROW(AA2),$CA$2:$CC$200,2,FALSE)</f>
        <v>Планибель Альфа, Стекло 4мм   2550*1605 (прозрачное без зеленого оттенка)</v>
      </c>
      <c r="DA3" s="161">
        <f>IF(ISNUMBER(SEARCH(Бланк!$Q$14,D3)),MAX($DA$1:DA2)+1,0)</f>
        <v>2</v>
      </c>
      <c r="DB3" s="161" t="str">
        <f>VLOOKUP(F3,Стекла!$A3:BA$1516,5,FALSE)</f>
        <v>Планибель Альфа, Стекло 4мм   2550*1605 (прозрачное без зеленого оттенка)</v>
      </c>
      <c r="DC3" s="161" t="e">
        <f>IF(DA3&gt;0,VLOOKUP(Бланк!$Q$14,D3:F10013,3,FALSE),"")</f>
        <v>#N/A</v>
      </c>
      <c r="DD3" s="161" t="str">
        <f>VLOOKUP(ROW(BA2),$DA$2:$DC$200,2,FALSE)</f>
        <v>Планибель Альфа, Стекло 4мм   2550*1605 (прозрачное без зеленого оттенка)</v>
      </c>
      <c r="DE3" s="161" t="e">
        <f>VLOOKUP(ROW(CR2),$DA$2:$DC$200,3,FALSE)</f>
        <v>#N/A</v>
      </c>
      <c r="EA3" s="161">
        <f>IF(ISNUMBER(SEARCH(Бланк!$Q$16,D3)),MAX($EA$1:EA2)+1,0)</f>
        <v>2</v>
      </c>
      <c r="EB3" s="161" t="str">
        <f>VLOOKUP(F3,Стекла!$A3:CA$1516,5,FALSE)</f>
        <v>Планибель Альфа, Стекло 4мм   2550*1605 (прозрачное без зеленого оттенка)</v>
      </c>
      <c r="EC3" s="161" t="e">
        <f>IF(EA3&gt;0,VLOOKUP(Бланк!$Q$16,D3:F10013,3,FALSE),"")</f>
        <v>#N/A</v>
      </c>
      <c r="ED3" s="161" t="str">
        <f>VLOOKUP(ROW(CA2),$EA$2:$EC$200,2,FALSE)</f>
        <v>Планибель Альфа, Стекло 4мм   2550*1605 (прозрачное без зеленого оттенка)</v>
      </c>
      <c r="FA3" s="161">
        <f>IF(ISNUMBER(SEARCH(Бланк!$Q$18,D3)),MAX($FA$1:FA2)+1,0)</f>
        <v>2</v>
      </c>
      <c r="FB3" s="161" t="str">
        <f>VLOOKUP(F3,Стекла!$A3:DA$1516,5,FALSE)</f>
        <v>Планибель Альфа, Стекло 4мм   2550*1605 (прозрачное без зеленого оттенка)</v>
      </c>
      <c r="FC3" s="161" t="e">
        <f>IF(FA3&gt;0,VLOOKUP(Бланк!$Q$18,D3:F10013,3,FALSE),"")</f>
        <v>#N/A</v>
      </c>
      <c r="FD3" s="161" t="str">
        <f>VLOOKUP(ROW(DA2),$FA$2:$FC$200,2,FALSE)</f>
        <v>Планибель Альфа, Стекло 4мм   2550*1605 (прозрачное без зеленого оттенка)</v>
      </c>
      <c r="GA3" s="161">
        <f>IF(ISNUMBER(SEARCH(Бланк!$Q$20,D3)),MAX($GA$1:GA2)+1,0)</f>
        <v>2</v>
      </c>
      <c r="GB3" s="161" t="str">
        <f>VLOOKUP(F3,Стекла!$A3:EA$1516,5,FALSE)</f>
        <v>Планибель Альфа, Стекло 4мм   2550*1605 (прозрачное без зеленого оттенка)</v>
      </c>
      <c r="GC3" s="161" t="e">
        <f>IF(GA3&gt;0,VLOOKUP(Бланк!$Q$20,D3:F10013,3,FALSE),"")</f>
        <v>#N/A</v>
      </c>
      <c r="GD3" s="161" t="str">
        <f>VLOOKUP(ROW(EA2),$GA$2:$GC$200,2,FALSE)</f>
        <v>Планибель Альфа, Стекло 4мм   2550*1605 (прозрачное без зеленого оттенка)</v>
      </c>
      <c r="HA3" s="161">
        <f>IF(ISNUMBER(SEARCH(Бланк!$Q$22,D3)),MAX($HA$1:HA2)+1,0)</f>
        <v>2</v>
      </c>
      <c r="HB3" s="161" t="str">
        <f>VLOOKUP(F3,Стекла!$A3:FA$1516,5,FALSE)</f>
        <v>Планибель Альфа, Стекло 4мм   2550*1605 (прозрачное без зеленого оттенка)</v>
      </c>
      <c r="HC3" s="161" t="e">
        <f>IF(HA3&gt;0,VLOOKUP(Бланк!$Q$22,D3:F10013,3,FALSE),"")</f>
        <v>#N/A</v>
      </c>
      <c r="HD3" s="161" t="str">
        <f>VLOOKUP(ROW(FA2),$HA$2:$HC$200,2,FALSE)</f>
        <v>Планибель Альфа, Стекло 4мм   2550*1605 (прозрачное без зеленого оттенка)</v>
      </c>
      <c r="IA3" s="161">
        <f>IF(ISNUMBER(SEARCH(Бланк!$Q$24,D3)),MAX($IA$1:IA2)+1,0)</f>
        <v>2</v>
      </c>
      <c r="IB3" s="161" t="str">
        <f>VLOOKUP(F3,Стекла!$A3:GA$1516,5,FALSE)</f>
        <v>Планибель Альфа, Стекло 4мм   2550*1605 (прозрачное без зеленого оттенка)</v>
      </c>
      <c r="IC3" s="161" t="e">
        <f>IF(IA3&gt;0,VLOOKUP(Бланк!$Q$24,D3:F10013,3,FALSE),"")</f>
        <v>#N/A</v>
      </c>
      <c r="ID3" s="161" t="str">
        <f>VLOOKUP(ROW(GA2),$IA$2:$IC$200,2,FALSE)</f>
        <v>Планибель Альфа, Стекло 4мм   2550*1605 (прозрачное без зеленого оттенка)</v>
      </c>
    </row>
    <row r="4" spans="1:243" x14ac:dyDescent="0.25">
      <c r="A4" s="161">
        <v>4</v>
      </c>
      <c r="B4" s="161">
        <f>IF(AND($E$1="ПУСТО",Стекла!E4&lt;&gt;""),MAX($B$1:B3)+1,IF(ISNUMBER(SEARCH($E$1,Стекла!B4)),MAX($B$1:B3)+1,0))</f>
        <v>3</v>
      </c>
      <c r="D4" s="161" t="str">
        <f>IF(ISERROR(F4),"",INDEX(Стекла!$E$2:$E$1001,F4,1))</f>
        <v>Matelux Grey (полупрозрачн матированное) 4мм, заказ</v>
      </c>
      <c r="E4" s="161" t="str">
        <f>IF(ISERROR(F4),"",INDEX(Стекла!$B$2:$E$1001,F4,2))</f>
        <v>ШК701373</v>
      </c>
      <c r="F4" s="161">
        <f>MATCH(ROW(A3),$B$2:B202,0)</f>
        <v>3</v>
      </c>
      <c r="G4" s="161">
        <f>IF(AND(COUNTIF(D$2:D4,D4)=1,D4&lt;&gt;""),COUNT(G$1:G3)+1,"")</f>
        <v>3</v>
      </c>
      <c r="H4" s="161" t="str">
        <f t="shared" si="0"/>
        <v>Matelux Grey (полупрозрачн матированное) 4мм, заказ</v>
      </c>
      <c r="I4" s="161" t="str">
        <f t="shared" si="1"/>
        <v>Matelux Grey (полупрозрачн матированное) 4мм, заказ</v>
      </c>
      <c r="J4" s="161">
        <f>IF(ISNUMBER(SEARCH(Бланк!$Q$6,D4)),MAX($J$1:J3)+1,0)</f>
        <v>0</v>
      </c>
      <c r="K4" s="161" t="str">
        <f>VLOOKUP(F4,Стекла!A4:AH1518,5,FALSE)</f>
        <v>Matelux Grey (полупрозрачн матированное) 4мм, заказ</v>
      </c>
      <c r="L4" s="161" t="str">
        <f>IF(J4&gt;0,VLOOKUP(Бланк!$Q$6,D4:F202,3,FALSE),"")</f>
        <v/>
      </c>
      <c r="O4" s="161" t="s">
        <v>92</v>
      </c>
      <c r="P4" s="161" t="s">
        <v>69</v>
      </c>
      <c r="Q4" s="161" t="s">
        <v>1</v>
      </c>
      <c r="R4" s="161" t="s">
        <v>131</v>
      </c>
      <c r="AA4" s="161">
        <f>IF(ISNUMBER(SEARCH(Бланк!$Q$8,D4)),MAX($AA$1:AA3)+1,0)</f>
        <v>3</v>
      </c>
      <c r="AB4" s="161" t="str">
        <f>VLOOKUP(F4,Стекла!A4:$AH$1516,5,FALSE)</f>
        <v>Matelux Grey (полупрозрачн матированное) 4мм, заказ</v>
      </c>
      <c r="AC4" s="161" t="e">
        <f>IF(AA4&gt;0,VLOOKUP(Бланк!$Q$8,D4:F10014,3,FALSE),"")</f>
        <v>#N/A</v>
      </c>
      <c r="AD4" s="161" t="e">
        <f t="shared" si="2"/>
        <v>#N/A</v>
      </c>
      <c r="AF4" s="161" t="s">
        <v>92</v>
      </c>
      <c r="AG4" s="161" t="s">
        <v>69</v>
      </c>
      <c r="AH4" s="161" t="s">
        <v>1</v>
      </c>
      <c r="AI4" s="161" t="s">
        <v>131</v>
      </c>
      <c r="BA4" s="161">
        <f>IF(ISNUMBER(SEARCH(Бланк!$Q$10,D4)),MAX(BA$1:$BA3)+1,0)</f>
        <v>3</v>
      </c>
      <c r="BB4" s="161" t="str">
        <f>VLOOKUP(F4,Стекла!A4:$H$1516,5,FALSE)</f>
        <v>Matelux Grey (полупрозрачн матированное) 4мм, заказ</v>
      </c>
      <c r="BC4" s="161" t="e">
        <f>IF(BA4&gt;0,VLOOKUP(Бланк!$Q$10,D4:F10014,3,FALSE),"")</f>
        <v>#N/A</v>
      </c>
      <c r="BD4" s="161" t="str">
        <f t="shared" si="3"/>
        <v>Matelux Grey (полупрозрачн матированное) 4мм, заказ</v>
      </c>
      <c r="BF4" s="161" t="s">
        <v>92</v>
      </c>
      <c r="BG4" s="161" t="s">
        <v>69</v>
      </c>
      <c r="BH4" s="161" t="s">
        <v>1</v>
      </c>
      <c r="BI4" s="161" t="s">
        <v>131</v>
      </c>
      <c r="CA4" s="161">
        <f>IF(ISNUMBER(SEARCH(Бланк!$Q$12,D4)),MAX($CA$1:CA3)+1,0)</f>
        <v>3</v>
      </c>
      <c r="CB4" s="161" t="str">
        <f>VLOOKUP(F4,Стекла!$A4:AA$1516,5,FALSE)</f>
        <v>Matelux Grey (полупрозрачн матированное) 4мм, заказ</v>
      </c>
      <c r="CC4" s="161" t="e">
        <f>IF(CA4&gt;0,VLOOKUP(Бланк!$Q$12,D4:F10014,3,FALSE),"")</f>
        <v>#N/A</v>
      </c>
      <c r="CD4" s="161" t="str">
        <f>VLOOKUP(ROW(AA3),$CA$2:$CC$200,2,FALSE)</f>
        <v>Matelux Grey (полупрозрачн матированное) 4мм, заказ</v>
      </c>
      <c r="CF4" s="161" t="s">
        <v>92</v>
      </c>
      <c r="CG4" s="161" t="s">
        <v>69</v>
      </c>
      <c r="CH4" s="161" t="s">
        <v>1</v>
      </c>
      <c r="CI4" s="161" t="s">
        <v>131</v>
      </c>
      <c r="DA4" s="161">
        <f>IF(ISNUMBER(SEARCH(Бланк!$Q$14,D4)),MAX($DA$1:DA3)+1,0)</f>
        <v>3</v>
      </c>
      <c r="DB4" s="161" t="str">
        <f>VLOOKUP(F4,Стекла!$A4:BA$1516,5,FALSE)</f>
        <v>Matelux Grey (полупрозрачн матированное) 4мм, заказ</v>
      </c>
      <c r="DC4" s="161" t="e">
        <f>IF(DA4&gt;0,VLOOKUP(Бланк!$Q$14,D4:F10014,3,FALSE),"")</f>
        <v>#N/A</v>
      </c>
      <c r="DF4" s="161" t="s">
        <v>92</v>
      </c>
      <c r="DG4" s="161" t="s">
        <v>69</v>
      </c>
      <c r="DH4" s="161" t="s">
        <v>1</v>
      </c>
      <c r="DI4" s="161" t="s">
        <v>131</v>
      </c>
      <c r="EA4" s="161">
        <f>IF(ISNUMBER(SEARCH(Бланк!$Q$16,D4)),MAX($EA$1:EA3)+1,0)</f>
        <v>3</v>
      </c>
      <c r="EB4" s="161" t="str">
        <f>VLOOKUP(F4,Стекла!$A4:CA$1516,5,FALSE)</f>
        <v>Matelux Grey (полупрозрачн матированное) 4мм, заказ</v>
      </c>
      <c r="EC4" s="161" t="e">
        <f>IF(EA4&gt;0,VLOOKUP(Бланк!$Q$16,D4:F10014,3,FALSE),"")</f>
        <v>#N/A</v>
      </c>
      <c r="EF4" s="161" t="s">
        <v>92</v>
      </c>
      <c r="EG4" s="161" t="s">
        <v>69</v>
      </c>
      <c r="EH4" s="161" t="s">
        <v>1</v>
      </c>
      <c r="EI4" s="161" t="s">
        <v>131</v>
      </c>
      <c r="FA4" s="161">
        <f>IF(ISNUMBER(SEARCH(Бланк!$Q$18,D4)),MAX($FA$1:FA3)+1,0)</f>
        <v>3</v>
      </c>
      <c r="FB4" s="161" t="str">
        <f>VLOOKUP(F4,Стекла!$A4:DA$1516,5,FALSE)</f>
        <v>Matelux Grey (полупрозрачн матированное) 4мм, заказ</v>
      </c>
      <c r="FC4" s="161" t="e">
        <f>IF(FA4&gt;0,VLOOKUP(Бланк!$Q$18,D4:F10014,3,FALSE),"")</f>
        <v>#N/A</v>
      </c>
      <c r="FF4" s="161" t="s">
        <v>92</v>
      </c>
      <c r="FG4" s="161" t="s">
        <v>69</v>
      </c>
      <c r="FH4" s="161" t="s">
        <v>1</v>
      </c>
      <c r="FI4" s="161" t="s">
        <v>131</v>
      </c>
      <c r="GA4" s="161">
        <f>IF(ISNUMBER(SEARCH(Бланк!$Q$20,D4)),MAX($GA$1:GA3)+1,0)</f>
        <v>3</v>
      </c>
      <c r="GB4" s="161" t="str">
        <f>VLOOKUP(F4,Стекла!$A4:EA$1516,5,FALSE)</f>
        <v>Matelux Grey (полупрозрачн матированное) 4мм, заказ</v>
      </c>
      <c r="GC4" s="161" t="e">
        <f>IF(GA4&gt;0,VLOOKUP(Бланк!$Q$20,D4:F10014,3,FALSE),"")</f>
        <v>#N/A</v>
      </c>
      <c r="GF4" s="161" t="s">
        <v>92</v>
      </c>
      <c r="GG4" s="161" t="s">
        <v>69</v>
      </c>
      <c r="GH4" s="161" t="s">
        <v>1</v>
      </c>
      <c r="GI4" s="161" t="s">
        <v>131</v>
      </c>
      <c r="HA4" s="161">
        <f>IF(ISNUMBER(SEARCH(Бланк!$Q$22,D4)),MAX($HA$1:HA3)+1,0)</f>
        <v>3</v>
      </c>
      <c r="HB4" s="161" t="str">
        <f>VLOOKUP(F4,Стекла!$A4:FA$1516,5,FALSE)</f>
        <v>Matelux Grey (полупрозрачн матированное) 4мм, заказ</v>
      </c>
      <c r="HC4" s="161" t="e">
        <f>IF(HA4&gt;0,VLOOKUP(Бланк!$Q$22,D4:F10014,3,FALSE),"")</f>
        <v>#N/A</v>
      </c>
      <c r="HF4" s="161" t="s">
        <v>92</v>
      </c>
      <c r="HG4" s="161" t="s">
        <v>69</v>
      </c>
      <c r="HH4" s="161" t="s">
        <v>1</v>
      </c>
      <c r="HI4" s="161" t="s">
        <v>131</v>
      </c>
      <c r="IA4" s="161">
        <f>IF(ISNUMBER(SEARCH(Бланк!$Q$24,D4)),MAX($IA$1:IA3)+1,0)</f>
        <v>3</v>
      </c>
      <c r="IB4" s="161" t="str">
        <f>VLOOKUP(F4,Стекла!$A4:GA$1516,5,FALSE)</f>
        <v>Matelux Grey (полупрозрачн матированное) 4мм, заказ</v>
      </c>
      <c r="IC4" s="161" t="e">
        <f>IF(IA4&gt;0,VLOOKUP(Бланк!$Q$24,D4:F10014,3,FALSE),"")</f>
        <v>#N/A</v>
      </c>
      <c r="IF4" s="161" t="s">
        <v>92</v>
      </c>
      <c r="IG4" s="161" t="s">
        <v>69</v>
      </c>
      <c r="IH4" s="161" t="s">
        <v>1</v>
      </c>
      <c r="II4" s="161" t="s">
        <v>131</v>
      </c>
    </row>
    <row r="5" spans="1:243" x14ac:dyDescent="0.25">
      <c r="A5" s="161">
        <v>5</v>
      </c>
      <c r="B5" s="161">
        <f>IF(AND($E$1="ПУСТО",Стекла!E5&lt;&gt;""),MAX($B$1:B4)+1,IF(ISNUMBER(SEARCH($E$1,Стекла!B5)),MAX($B$1:B4)+1,0))</f>
        <v>4</v>
      </c>
      <c r="D5" s="161" t="str">
        <f>IF(ISERROR(F5),"",INDEX(Стекла!$E$2:$E$1001,F5,1))</f>
        <v>Matelux Bronze (полупрозрачн матированное) 4мм, заказ</v>
      </c>
      <c r="E5" s="161" t="str">
        <f>IF(ISERROR(F5),"",INDEX(Стекла!$B$2:$E$1001,F5,2))</f>
        <v>ШК701372</v>
      </c>
      <c r="F5" s="161">
        <f>MATCH(ROW(A4),$B$2:B203,0)</f>
        <v>4</v>
      </c>
      <c r="G5" s="161">
        <f>IF(AND(COUNTIF(D$2:D5,D5)=1,D5&lt;&gt;""),COUNT(G$1:G4)+1,"")</f>
        <v>4</v>
      </c>
      <c r="H5" s="161" t="str">
        <f t="shared" si="0"/>
        <v>Matelux Bronze (полупрозрачн матированное) 4мм, заказ</v>
      </c>
      <c r="I5" s="161" t="str">
        <f t="shared" si="1"/>
        <v>Matelux Bronze (полупрозрачн матированное) 4мм, заказ</v>
      </c>
      <c r="J5" s="161">
        <f>IF(ISNUMBER(SEARCH(Бланк!$Q$6,D5)),MAX($J$1:J4)+1,0)</f>
        <v>0</v>
      </c>
      <c r="K5" s="161" t="str">
        <f>VLOOKUP(F5,Стекла!A5:AH1519,5,FALSE)</f>
        <v>Matelux Bronze (полупрозрачн матированное) 4мм, заказ</v>
      </c>
      <c r="L5" s="161" t="str">
        <f>IF(J5&gt;0,VLOOKUP(Бланк!$Q$6,D5:F203,3,FALSE),"")</f>
        <v/>
      </c>
      <c r="AA5" s="161">
        <f>IF(ISNUMBER(SEARCH(Бланк!$Q$8,D5)),MAX($AA$1:AA4)+1,0)</f>
        <v>4</v>
      </c>
      <c r="AB5" s="161" t="str">
        <f>VLOOKUP(F5,Стекла!A5:$AH$1516,5,FALSE)</f>
        <v>Matelux Bronze (полупрозрачн матированное) 4мм, заказ</v>
      </c>
      <c r="AC5" s="161" t="e">
        <f>IF(AA5&gt;0,VLOOKUP(Бланк!$Q$8,D5:F10015,3,FALSE),"")</f>
        <v>#N/A</v>
      </c>
      <c r="AD5" s="161" t="e">
        <f t="shared" si="2"/>
        <v>#N/A</v>
      </c>
      <c r="BA5" s="161">
        <f>IF(ISNUMBER(SEARCH(Бланк!$Q$10,D5)),MAX(BA$1:$BA4)+1,0)</f>
        <v>4</v>
      </c>
      <c r="BB5" s="161" t="str">
        <f>VLOOKUP(F5,Стекла!A5:$H$1516,5,FALSE)</f>
        <v>Matelux Bronze (полупрозрачн матированное) 4мм, заказ</v>
      </c>
      <c r="BC5" s="161" t="e">
        <f>IF(BA5&gt;0,VLOOKUP(Бланк!$Q$10,D5:F10015,3,FALSE),"")</f>
        <v>#N/A</v>
      </c>
      <c r="BD5" s="161" t="str">
        <f t="shared" si="3"/>
        <v>Matelux Bronze (полупрозрачн матированное) 4мм, заказ</v>
      </c>
      <c r="CA5" s="161">
        <f>IF(ISNUMBER(SEARCH(Бланк!$Q$12,D5)),MAX($CA$1:CA4)+1,0)</f>
        <v>4</v>
      </c>
      <c r="CB5" s="161" t="str">
        <f>VLOOKUP(F5,Стекла!$A5:AA$1516,5,FALSE)</f>
        <v>Matelux Bronze (полупрозрачн матированное) 4мм, заказ</v>
      </c>
      <c r="CC5" s="161" t="e">
        <f>IF(CA5&gt;0,VLOOKUP(Бланк!$Q$12,D5:F10015,3,FALSE),"")</f>
        <v>#N/A</v>
      </c>
      <c r="CD5" s="161" t="str">
        <f>VLOOKUP(ROW(AA4),$CA$2:$CC$200,2,FALSE)</f>
        <v>Matelux Bronze (полупрозрачн матированное) 4мм, заказ</v>
      </c>
      <c r="DA5" s="161">
        <f>IF(ISNUMBER(SEARCH(Бланк!$Q$14,D5)),MAX($DA$1:DA4)+1,0)</f>
        <v>4</v>
      </c>
      <c r="DB5" s="161" t="str">
        <f>VLOOKUP(F5,Стекла!$A5:BA$1516,5,FALSE)</f>
        <v>Matelux Bronze (полупрозрачн матированное) 4мм, заказ</v>
      </c>
      <c r="DC5" s="161" t="e">
        <f>IF(DA5&gt;0,VLOOKUP(Бланк!$Q$14,D5:F10015,3,FALSE),"")</f>
        <v>#N/A</v>
      </c>
      <c r="EA5" s="161">
        <f>IF(ISNUMBER(SEARCH(Бланк!$Q$16,D5)),MAX($EA$1:EA4)+1,0)</f>
        <v>4</v>
      </c>
      <c r="EB5" s="161" t="str">
        <f>VLOOKUP(F5,Стекла!$A5:CA$1516,5,FALSE)</f>
        <v>Matelux Bronze (полупрозрачн матированное) 4мм, заказ</v>
      </c>
      <c r="EC5" s="161" t="e">
        <f>IF(EA5&gt;0,VLOOKUP(Бланк!$Q$16,D5:F10015,3,FALSE),"")</f>
        <v>#N/A</v>
      </c>
      <c r="FA5" s="161">
        <f>IF(ISNUMBER(SEARCH(Бланк!$Q$18,D5)),MAX($FA$1:FA4)+1,0)</f>
        <v>4</v>
      </c>
      <c r="FB5" s="161" t="str">
        <f>VLOOKUP(F5,Стекла!$A5:DA$1516,5,FALSE)</f>
        <v>Matelux Bronze (полупрозрачн матированное) 4мм, заказ</v>
      </c>
      <c r="FC5" s="161" t="e">
        <f>IF(FA5&gt;0,VLOOKUP(Бланк!$Q$18,D5:F10015,3,FALSE),"")</f>
        <v>#N/A</v>
      </c>
      <c r="GA5" s="161">
        <f>IF(ISNUMBER(SEARCH(Бланк!$Q$20,D5)),MAX($GA$1:GA4)+1,0)</f>
        <v>4</v>
      </c>
      <c r="GB5" s="161" t="str">
        <f>VLOOKUP(F5,Стекла!$A5:EA$1516,5,FALSE)</f>
        <v>Matelux Bronze (полупрозрачн матированное) 4мм, заказ</v>
      </c>
      <c r="GC5" s="161" t="e">
        <f>IF(GA5&gt;0,VLOOKUP(Бланк!$Q$20,D5:F10015,3,FALSE),"")</f>
        <v>#N/A</v>
      </c>
      <c r="HA5" s="161">
        <f>IF(ISNUMBER(SEARCH(Бланк!$Q$22,D5)),MAX($HA$1:HA4)+1,0)</f>
        <v>4</v>
      </c>
      <c r="HB5" s="161" t="str">
        <f>VLOOKUP(F5,Стекла!$A5:FA$1516,5,FALSE)</f>
        <v>Matelux Bronze (полупрозрачн матированное) 4мм, заказ</v>
      </c>
      <c r="HC5" s="161" t="e">
        <f>IF(HA5&gt;0,VLOOKUP(Бланк!$Q$22,D5:F10015,3,FALSE),"")</f>
        <v>#N/A</v>
      </c>
      <c r="IA5" s="161">
        <f>IF(ISNUMBER(SEARCH(Бланк!$Q$24,D5)),MAX($IA$1:IA4)+1,0)</f>
        <v>4</v>
      </c>
      <c r="IB5" s="161" t="str">
        <f>VLOOKUP(F5,Стекла!$A5:GA$1516,5,FALSE)</f>
        <v>Matelux Bronze (полупрозрачн матированное) 4мм, заказ</v>
      </c>
      <c r="IC5" s="161" t="e">
        <f>IF(IA5&gt;0,VLOOKUP(Бланк!$Q$24,D5:F10015,3,FALSE),"")</f>
        <v>#N/A</v>
      </c>
    </row>
    <row r="6" spans="1:243" x14ac:dyDescent="0.25">
      <c r="A6" s="161">
        <v>6</v>
      </c>
      <c r="B6" s="161">
        <f>IF(AND($E$1="ПУСТО",Стекла!E6&lt;&gt;""),MAX($B$1:B5)+1,IF(ISNUMBER(SEARCH($E$1,Стекла!B6)),MAX($B$1:B5)+1,0))</f>
        <v>5</v>
      </c>
      <c r="D6" s="161" t="str">
        <f>IF(ISERROR(F6),"",INDEX(Стекла!$E$2:$E$1001,F6,1))</f>
        <v>Estriado,Стекло узорчатое бесцветное 4мм, 1650*2160, Ярошовец, Польша</v>
      </c>
      <c r="E6" s="161">
        <f>IF(ISERROR(F6),"",INDEX(Стекла!$B$2:$E$1001,F6,2))</f>
        <v>487917</v>
      </c>
      <c r="F6" s="161">
        <f>MATCH(ROW(A5),$B$2:B204,0)</f>
        <v>5</v>
      </c>
      <c r="G6" s="161">
        <f>IF(AND(COUNTIF(D$2:D6,D6)=1,D6&lt;&gt;""),COUNT(G$1:G5)+1,"")</f>
        <v>5</v>
      </c>
      <c r="H6" s="161" t="str">
        <f t="shared" si="0"/>
        <v>Estriado,Стекло узорчатое бесцветное 4мм, 1650*2160, Ярошовец, Польша</v>
      </c>
      <c r="I6" s="161" t="str">
        <f t="shared" si="1"/>
        <v>Estriado,Стекло узорчатое бесцветное 4мм, 1650*2160, Ярошовец, Польша</v>
      </c>
      <c r="J6" s="161">
        <f>IF(ISNUMBER(SEARCH(Бланк!$Q$6,D6)),MAX($J$1:J5)+1,0)</f>
        <v>0</v>
      </c>
      <c r="K6" s="161" t="str">
        <f>VLOOKUP(F6,Стекла!A6:AH1520,5,FALSE)</f>
        <v>Estriado,Стекло узорчатое бесцветное 4мм, 1650*2160, Ярошовец, Польша</v>
      </c>
      <c r="L6" s="161" t="str">
        <f>IF(J6&gt;0,VLOOKUP(Бланк!$Q$6,D6:F204,3,FALSE),"")</f>
        <v/>
      </c>
      <c r="O6" s="161" t="str">
        <f>M2</f>
        <v>Планибель Бронза, Стекло 4мм  2550*1605</v>
      </c>
      <c r="P6" s="161">
        <f>INDEX(Стекла!$B$2:$X$1001,N2,5)</f>
        <v>1378</v>
      </c>
      <c r="Q6" s="161">
        <f>Бланк!$E6*Бланк!$G6/1000000</f>
        <v>0.53625</v>
      </c>
      <c r="R6" s="161">
        <f>P6*Q6</f>
        <v>738.95249999999999</v>
      </c>
      <c r="AA6" s="161">
        <f>IF(ISNUMBER(SEARCH(Бланк!$Q$8,D6)),MAX($AA$1:AA5)+1,0)</f>
        <v>5</v>
      </c>
      <c r="AB6" s="161" t="str">
        <f>VLOOKUP(F6,Стекла!A6:$AH$1516,5,FALSE)</f>
        <v>Estriado,Стекло узорчатое бесцветное 4мм, 1650*2160, Ярошовец, Польша</v>
      </c>
      <c r="AC6" s="161" t="e">
        <f>IF(AA6&gt;0,VLOOKUP(Бланк!$Q$8,D6:F10016,3,FALSE),"")</f>
        <v>#N/A</v>
      </c>
      <c r="AD6" s="161" t="e">
        <f t="shared" si="2"/>
        <v>#N/A</v>
      </c>
      <c r="AF6" s="161" t="str">
        <f>AD2</f>
        <v>Без стекла</v>
      </c>
      <c r="AG6" s="161" t="e">
        <f>INDEX(Стекла!$B$2:$X$1001,AE2,5)</f>
        <v>#N/A</v>
      </c>
      <c r="AH6" s="161">
        <f>Бланк!$E8*Бланк!$G8/1000000</f>
        <v>0</v>
      </c>
      <c r="AI6" s="161" t="e">
        <f>AG6*AH6</f>
        <v>#N/A</v>
      </c>
      <c r="BA6" s="161">
        <f>IF(ISNUMBER(SEARCH(Бланк!$Q$10,D6)),MAX(BA$1:$BA5)+1,0)</f>
        <v>5</v>
      </c>
      <c r="BB6" s="161" t="str">
        <f>VLOOKUP(F6,Стекла!A6:$H$1516,5,FALSE)</f>
        <v>Estriado,Стекло узорчатое бесцветное 4мм, 1650*2160, Ярошовец, Польша</v>
      </c>
      <c r="BC6" s="161" t="e">
        <f>IF(BA6&gt;0,VLOOKUP(Бланк!$Q$10,D6:F10016,3,FALSE),"")</f>
        <v>#N/A</v>
      </c>
      <c r="BD6" s="161" t="str">
        <f t="shared" si="3"/>
        <v>Estriado,Стекло узорчатое бесцветное 4мм, 1650*2160, Ярошовец, Польша</v>
      </c>
      <c r="BF6" s="161" t="str">
        <f>BD2</f>
        <v>Без стекла</v>
      </c>
      <c r="BG6" s="161" t="e">
        <f>INDEX(Стекла!$B$2:$X$1001,BE2,5)</f>
        <v>#N/A</v>
      </c>
      <c r="BH6" s="161">
        <f>Бланк!$E10*Бланк!$G10/1000000</f>
        <v>0</v>
      </c>
      <c r="BI6" s="161" t="e">
        <f>BG6*BH6</f>
        <v>#N/A</v>
      </c>
      <c r="CA6" s="161">
        <f>IF(ISNUMBER(SEARCH(Бланк!$Q$12,D6)),MAX($CA$1:CA5)+1,0)</f>
        <v>5</v>
      </c>
      <c r="CB6" s="161" t="str">
        <f>VLOOKUP(F6,Стекла!$A6:AA$1516,5,FALSE)</f>
        <v>Estriado,Стекло узорчатое бесцветное 4мм, 1650*2160, Ярошовец, Польша</v>
      </c>
      <c r="CC6" s="161" t="e">
        <f>IF(CA6&gt;0,VLOOKUP(Бланк!$Q$12,D6:F10016,3,FALSE),"")</f>
        <v>#N/A</v>
      </c>
      <c r="CF6" s="161" t="str">
        <f>CD2</f>
        <v>Без стекла</v>
      </c>
      <c r="CG6" s="161" t="e">
        <f>INDEX(Стекла!$B$2:$X$1001,CE2,5)</f>
        <v>#N/A</v>
      </c>
      <c r="CH6" s="161">
        <f>Бланк!$E12*Бланк!$G12/1000000</f>
        <v>0</v>
      </c>
      <c r="CI6" s="161" t="e">
        <f>CG6*CH6</f>
        <v>#N/A</v>
      </c>
      <c r="DA6" s="161">
        <f>IF(ISNUMBER(SEARCH(Бланк!$Q$14,D6)),MAX($DA$1:DA5)+1,0)</f>
        <v>5</v>
      </c>
      <c r="DB6" s="161" t="str">
        <f>VLOOKUP(F6,Стекла!$A6:BA$1516,5,FALSE)</f>
        <v>Estriado,Стекло узорчатое бесцветное 4мм, 1650*2160, Ярошовец, Польша</v>
      </c>
      <c r="DC6" s="161" t="e">
        <f>IF(DA6&gt;0,VLOOKUP(Бланк!$Q$14,D6:F10016,3,FALSE),"")</f>
        <v>#N/A</v>
      </c>
      <c r="DF6" s="161" t="str">
        <f>DD2</f>
        <v>Без стекла</v>
      </c>
      <c r="DG6" s="161" t="e">
        <f>INDEX(Стекла!$B$2:$X$1001,DE2,5)</f>
        <v>#N/A</v>
      </c>
      <c r="DH6" s="161">
        <f>Бланк!$E14*Бланк!$G14/1000000</f>
        <v>0</v>
      </c>
      <c r="DI6" s="161" t="e">
        <f>DG6*DH6</f>
        <v>#N/A</v>
      </c>
      <c r="EA6" s="161">
        <f>IF(ISNUMBER(SEARCH(Бланк!$Q$16,D6)),MAX($EA$1:EA5)+1,0)</f>
        <v>5</v>
      </c>
      <c r="EB6" s="161" t="str">
        <f>VLOOKUP(F6,Стекла!$A6:CA$1516,5,FALSE)</f>
        <v>Estriado,Стекло узорчатое бесцветное 4мм, 1650*2160, Ярошовец, Польша</v>
      </c>
      <c r="EC6" s="161" t="e">
        <f>IF(EA6&gt;0,VLOOKUP(Бланк!$Q$16,D6:F10016,3,FALSE),"")</f>
        <v>#N/A</v>
      </c>
      <c r="EF6" s="161" t="str">
        <f>ED2</f>
        <v>Без стекла</v>
      </c>
      <c r="EG6" s="161" t="e">
        <f>INDEX(Стекла!$B$2:$X$1001,EE2,5)</f>
        <v>#N/A</v>
      </c>
      <c r="EH6" s="161">
        <f>Бланк!$E16*Бланк!$G16/1000000</f>
        <v>0</v>
      </c>
      <c r="EI6" s="161" t="e">
        <f>EG6*EH6</f>
        <v>#N/A</v>
      </c>
      <c r="FA6" s="161">
        <f>IF(ISNUMBER(SEARCH(Бланк!$Q$18,D6)),MAX($FA$1:FA5)+1,0)</f>
        <v>5</v>
      </c>
      <c r="FB6" s="161" t="str">
        <f>VLOOKUP(F6,Стекла!$A6:DA$1516,5,FALSE)</f>
        <v>Estriado,Стекло узорчатое бесцветное 4мм, 1650*2160, Ярошовец, Польша</v>
      </c>
      <c r="FC6" s="161" t="e">
        <f>IF(FA6&gt;0,VLOOKUP(Бланк!$Q$18,D6:F10016,3,FALSE),"")</f>
        <v>#N/A</v>
      </c>
      <c r="FF6" s="161" t="str">
        <f>FD2</f>
        <v>Без стекла</v>
      </c>
      <c r="FG6" s="161" t="e">
        <f>INDEX(Стекла!$B$2:$X$1001,FE2,5)</f>
        <v>#N/A</v>
      </c>
      <c r="FH6" s="161">
        <f>Бланк!$E18*Бланк!$G18/1000000</f>
        <v>0</v>
      </c>
      <c r="FI6" s="161" t="e">
        <f>FG6*FH6</f>
        <v>#N/A</v>
      </c>
      <c r="GA6" s="161">
        <f>IF(ISNUMBER(SEARCH(Бланк!$Q$20,D6)),MAX($GA$1:GA5)+1,0)</f>
        <v>5</v>
      </c>
      <c r="GB6" s="161" t="str">
        <f>VLOOKUP(F6,Стекла!$A6:EA$1516,5,FALSE)</f>
        <v>Estriado,Стекло узорчатое бесцветное 4мм, 1650*2160, Ярошовец, Польша</v>
      </c>
      <c r="GC6" s="161" t="e">
        <f>IF(GA6&gt;0,VLOOKUP(Бланк!$Q$20,D6:F10016,3,FALSE),"")</f>
        <v>#N/A</v>
      </c>
      <c r="GF6" s="161" t="str">
        <f>GD2</f>
        <v>Без стекла</v>
      </c>
      <c r="GG6" s="161" t="e">
        <f>INDEX(Стекла!$B$2:$X$1001,GE2,5)</f>
        <v>#N/A</v>
      </c>
      <c r="GH6" s="161">
        <f>Бланк!$E20*Бланк!$G20/1000000</f>
        <v>0</v>
      </c>
      <c r="GI6" s="161" t="e">
        <f>GG6*GH6</f>
        <v>#N/A</v>
      </c>
      <c r="HA6" s="161">
        <f>IF(ISNUMBER(SEARCH(Бланк!$Q$22,D6)),MAX($HA$1:HA5)+1,0)</f>
        <v>5</v>
      </c>
      <c r="HB6" s="161" t="str">
        <f>VLOOKUP(F6,Стекла!$A6:FA$1516,5,FALSE)</f>
        <v>Estriado,Стекло узорчатое бесцветное 4мм, 1650*2160, Ярошовец, Польша</v>
      </c>
      <c r="HC6" s="161" t="e">
        <f>IF(HA6&gt;0,VLOOKUP(Бланк!$Q$22,D6:F10016,3,FALSE),"")</f>
        <v>#N/A</v>
      </c>
      <c r="HF6" s="161" t="str">
        <f>HD2</f>
        <v>Без стекла</v>
      </c>
      <c r="HG6" s="161" t="e">
        <f>INDEX(Стекла!$B$2:$X$1001,HE2,5)</f>
        <v>#N/A</v>
      </c>
      <c r="HH6" s="161">
        <f>Бланк!$E22*Бланк!$G22/1000000</f>
        <v>0</v>
      </c>
      <c r="HI6" s="161" t="e">
        <f>HG6*HH6</f>
        <v>#N/A</v>
      </c>
      <c r="IA6" s="161">
        <f>IF(ISNUMBER(SEARCH(Бланк!$Q$24,D6)),MAX($IA$1:IA5)+1,0)</f>
        <v>5</v>
      </c>
      <c r="IB6" s="161" t="str">
        <f>VLOOKUP(F6,Стекла!$A6:GA$1516,5,FALSE)</f>
        <v>Estriado,Стекло узорчатое бесцветное 4мм, 1650*2160, Ярошовец, Польша</v>
      </c>
      <c r="IC6" s="161" t="e">
        <f>IF(IA6&gt;0,VLOOKUP(Бланк!$Q$24,D6:F10016,3,FALSE),"")</f>
        <v>#N/A</v>
      </c>
      <c r="IF6" s="161" t="str">
        <f>ID2</f>
        <v>Без стекла</v>
      </c>
      <c r="IG6" s="161" t="e">
        <f>INDEX(Стекла!$B$2:$X$1001,IE2,5)</f>
        <v>#N/A</v>
      </c>
      <c r="IH6" s="161">
        <f>Бланк!$E24*Бланк!$G24/1000000</f>
        <v>0</v>
      </c>
      <c r="II6" s="161" t="e">
        <f>IG6*IH6</f>
        <v>#N/A</v>
      </c>
    </row>
    <row r="7" spans="1:243" x14ac:dyDescent="0.25">
      <c r="A7" s="161">
        <v>7</v>
      </c>
      <c r="B7" s="161">
        <f>IF(AND($E$1="ПУСТО",Стекла!E7&lt;&gt;""),MAX($B$1:B6)+1,IF(ISNUMBER(SEARCH($E$1,Стекла!B7)),MAX($B$1:B6)+1,0))</f>
        <v>6</v>
      </c>
      <c r="D7" s="161" t="str">
        <f>IF(ISERROR(F7),"",INDEX(Стекла!$E$2:$E$1001,F7,1))</f>
        <v>MATELAC SILVER BRONZE 4мм, 2550*1605</v>
      </c>
      <c r="E7" s="161" t="str">
        <f>IF(ISERROR(F7),"",INDEX(Стекла!$B$2:$E$1001,F7,2))</f>
        <v>ШК70686</v>
      </c>
      <c r="F7" s="161">
        <f>MATCH(ROW(A6),$B$2:B205,0)</f>
        <v>6</v>
      </c>
      <c r="G7" s="161">
        <f>IF(AND(COUNTIF(D$2:D7,D7)=1,D7&lt;&gt;""),COUNT(G$1:G6)+1,"")</f>
        <v>6</v>
      </c>
      <c r="H7" s="161" t="str">
        <f t="shared" si="0"/>
        <v>MATELAC SILVER BRONZE 4мм, 2550*1605</v>
      </c>
      <c r="I7" s="161" t="str">
        <f t="shared" si="1"/>
        <v>MATELAC SILVER BRONZE 4мм, 2550*1605</v>
      </c>
      <c r="J7" s="161">
        <f>IF(ISNUMBER(SEARCH(Бланк!$Q$6,D7)),MAX($J$1:J6)+1,0)</f>
        <v>0</v>
      </c>
      <c r="K7" s="161" t="str">
        <f>VLOOKUP(F7,Стекла!A7:AH1521,5,FALSE)</f>
        <v>MATELAC SILVER BRONZE 4мм, 2550*1605</v>
      </c>
      <c r="L7" s="161" t="str">
        <f>IF(J7&gt;0,VLOOKUP(Бланк!$Q$6,D7:F205,3,FALSE),"")</f>
        <v/>
      </c>
      <c r="O7" s="161" t="s">
        <v>14</v>
      </c>
      <c r="P7" s="162">
        <f>Стекла!$Q$1</f>
        <v>1014</v>
      </c>
      <c r="Q7" s="161">
        <f>IF(AND(Бланк!$S6="Да",P6&lt;&gt;0),Q6,0)</f>
        <v>0</v>
      </c>
      <c r="R7" s="161">
        <f>P7*Q7</f>
        <v>0</v>
      </c>
      <c r="AA7" s="161">
        <f>IF(ISNUMBER(SEARCH(Бланк!$Q$8,D7)),MAX($AA$1:AA6)+1,0)</f>
        <v>6</v>
      </c>
      <c r="AB7" s="161" t="str">
        <f>VLOOKUP(F7,Стекла!A7:$AH$1516,5,FALSE)</f>
        <v>MATELAC SILVER BRONZE 4мм, 2550*1605</v>
      </c>
      <c r="AC7" s="161" t="e">
        <f>IF(AA7&gt;0,VLOOKUP(Бланк!$Q$8,D7:F10017,3,FALSE),"")</f>
        <v>#N/A</v>
      </c>
      <c r="AD7" s="161" t="e">
        <f t="shared" si="2"/>
        <v>#N/A</v>
      </c>
      <c r="AF7" s="161" t="s">
        <v>14</v>
      </c>
      <c r="AG7" s="162">
        <f>Стекла!$Q$1</f>
        <v>1014</v>
      </c>
      <c r="AH7" s="161" t="e">
        <f>IF(AND(Бланк!$S8="Да",AG6&lt;&gt;0),AH6,0)</f>
        <v>#N/A</v>
      </c>
      <c r="AI7" s="161" t="e">
        <f>AG7*AH7</f>
        <v>#N/A</v>
      </c>
      <c r="BA7" s="161">
        <f>IF(ISNUMBER(SEARCH(Бланк!$Q$10,D7)),MAX(BA$1:$BA6)+1,0)</f>
        <v>6</v>
      </c>
      <c r="BB7" s="161" t="str">
        <f>VLOOKUP(F7,Стекла!A7:$H$1516,5,FALSE)</f>
        <v>MATELAC SILVER BRONZE 4мм, 2550*1605</v>
      </c>
      <c r="BC7" s="161" t="e">
        <f>IF(BA7&gt;0,VLOOKUP(Бланк!$Q$10,D7:F10017,3,FALSE),"")</f>
        <v>#N/A</v>
      </c>
      <c r="BD7" s="161" t="str">
        <f t="shared" si="3"/>
        <v>MATELAC SILVER BRONZE 4мм, 2550*1605</v>
      </c>
      <c r="BF7" s="161" t="s">
        <v>14</v>
      </c>
      <c r="BG7" s="162">
        <f>Стекла!$Q$1</f>
        <v>1014</v>
      </c>
      <c r="BH7" s="161" t="e">
        <f>IF(AND(Бланк!$S10="Да",BG6&lt;&gt;0),BH6,0)</f>
        <v>#N/A</v>
      </c>
      <c r="BI7" s="161" t="e">
        <f>BG7*BH7</f>
        <v>#N/A</v>
      </c>
      <c r="CA7" s="161">
        <f>IF(ISNUMBER(SEARCH(Бланк!$Q$12,D7)),MAX($CA$1:CA6)+1,0)</f>
        <v>6</v>
      </c>
      <c r="CB7" s="161" t="str">
        <f>VLOOKUP(F7,Стекла!$A7:AA$1516,5,FALSE)</f>
        <v>MATELAC SILVER BRONZE 4мм, 2550*1605</v>
      </c>
      <c r="CC7" s="161" t="e">
        <f>IF(CA7&gt;0,VLOOKUP(Бланк!$Q$12,D7:F10017,3,FALSE),"")</f>
        <v>#N/A</v>
      </c>
      <c r="CF7" s="161" t="s">
        <v>14</v>
      </c>
      <c r="CG7" s="162">
        <f>Стекла!$Q$1</f>
        <v>1014</v>
      </c>
      <c r="CH7" s="161" t="e">
        <f>IF(AND(Бланк!$S12="Да",CG6&lt;&gt;0),CH6,0)</f>
        <v>#N/A</v>
      </c>
      <c r="CI7" s="161" t="e">
        <f>CG7*CH7</f>
        <v>#N/A</v>
      </c>
      <c r="DA7" s="161">
        <f>IF(ISNUMBER(SEARCH(Бланк!$Q$14,D7)),MAX($DA$1:DA6)+1,0)</f>
        <v>6</v>
      </c>
      <c r="DB7" s="161" t="str">
        <f>VLOOKUP(F7,Стекла!$A7:BA$1516,5,FALSE)</f>
        <v>MATELAC SILVER BRONZE 4мм, 2550*1605</v>
      </c>
      <c r="DC7" s="161" t="e">
        <f>IF(DA7&gt;0,VLOOKUP(Бланк!$Q$14,D7:F10017,3,FALSE),"")</f>
        <v>#N/A</v>
      </c>
      <c r="DF7" s="161" t="s">
        <v>14</v>
      </c>
      <c r="DG7" s="162">
        <f>Стекла!$Q$1</f>
        <v>1014</v>
      </c>
      <c r="DH7" s="161" t="e">
        <f>IF(AND(Бланк!$S14="Да",DG6&lt;&gt;0),DH6,0)</f>
        <v>#N/A</v>
      </c>
      <c r="DI7" s="161" t="e">
        <f>DG7*DH7</f>
        <v>#N/A</v>
      </c>
      <c r="EA7" s="161">
        <f>IF(ISNUMBER(SEARCH(Бланк!$Q$16,D7)),MAX($EA$1:EA6)+1,0)</f>
        <v>6</v>
      </c>
      <c r="EB7" s="161" t="str">
        <f>VLOOKUP(F7,Стекла!$A7:CA$1516,5,FALSE)</f>
        <v>MATELAC SILVER BRONZE 4мм, 2550*1605</v>
      </c>
      <c r="EC7" s="161" t="e">
        <f>IF(EA7&gt;0,VLOOKUP(Бланк!$Q$16,D7:F10017,3,FALSE),"")</f>
        <v>#N/A</v>
      </c>
      <c r="EF7" s="161" t="s">
        <v>14</v>
      </c>
      <c r="EG7" s="162">
        <f>Стекла!$Q$1</f>
        <v>1014</v>
      </c>
      <c r="EH7" s="161" t="e">
        <f>IF(AND(Бланк!$S16="Да",EG6&lt;&gt;0),EH6,0)</f>
        <v>#N/A</v>
      </c>
      <c r="EI7" s="161" t="e">
        <f>EG7*EH7</f>
        <v>#N/A</v>
      </c>
      <c r="FA7" s="161">
        <f>IF(ISNUMBER(SEARCH(Бланк!$Q$18,D7)),MAX($FA$1:FA6)+1,0)</f>
        <v>6</v>
      </c>
      <c r="FB7" s="161" t="str">
        <f>VLOOKUP(F7,Стекла!$A7:DA$1516,5,FALSE)</f>
        <v>MATELAC SILVER BRONZE 4мм, 2550*1605</v>
      </c>
      <c r="FC7" s="161" t="e">
        <f>IF(FA7&gt;0,VLOOKUP(Бланк!$Q$18,D7:F10017,3,FALSE),"")</f>
        <v>#N/A</v>
      </c>
      <c r="FF7" s="161" t="s">
        <v>14</v>
      </c>
      <c r="FG7" s="162">
        <f>Стекла!$Q$1</f>
        <v>1014</v>
      </c>
      <c r="FH7" s="161" t="e">
        <f>IF(AND(Бланк!$S18="Да",FG6&lt;&gt;0),FH6,0)</f>
        <v>#N/A</v>
      </c>
      <c r="FI7" s="161" t="e">
        <f>FG7*FH7</f>
        <v>#N/A</v>
      </c>
      <c r="GA7" s="161">
        <f>IF(ISNUMBER(SEARCH(Бланк!$Q$20,D7)),MAX($GA$1:GA6)+1,0)</f>
        <v>6</v>
      </c>
      <c r="GB7" s="161" t="str">
        <f>VLOOKUP(F7,Стекла!$A7:EA$1516,5,FALSE)</f>
        <v>MATELAC SILVER BRONZE 4мм, 2550*1605</v>
      </c>
      <c r="GC7" s="161" t="e">
        <f>IF(GA7&gt;0,VLOOKUP(Бланк!$Q$20,D7:F10017,3,FALSE),"")</f>
        <v>#N/A</v>
      </c>
      <c r="GF7" s="161" t="s">
        <v>14</v>
      </c>
      <c r="GG7" s="162">
        <f>Стекла!$Q$1</f>
        <v>1014</v>
      </c>
      <c r="GH7" s="161" t="e">
        <f>IF(AND(Бланк!$S20="Да",GG6&lt;&gt;0),GH6,0)</f>
        <v>#N/A</v>
      </c>
      <c r="GI7" s="161" t="e">
        <f>GG7*GH7</f>
        <v>#N/A</v>
      </c>
      <c r="HA7" s="161">
        <f>IF(ISNUMBER(SEARCH(Бланк!$Q$22,D7)),MAX($HA$1:HA6)+1,0)</f>
        <v>6</v>
      </c>
      <c r="HB7" s="161" t="str">
        <f>VLOOKUP(F7,Стекла!$A7:FA$1516,5,FALSE)</f>
        <v>MATELAC SILVER BRONZE 4мм, 2550*1605</v>
      </c>
      <c r="HC7" s="161" t="e">
        <f>IF(HA7&gt;0,VLOOKUP(Бланк!$Q$22,D7:F10017,3,FALSE),"")</f>
        <v>#N/A</v>
      </c>
      <c r="HF7" s="161" t="s">
        <v>14</v>
      </c>
      <c r="HG7" s="162">
        <f>Стекла!$Q$1</f>
        <v>1014</v>
      </c>
      <c r="HH7" s="161" t="e">
        <f>IF(AND(Бланк!$S22="Да",HG6&lt;&gt;0),HH6,0)</f>
        <v>#N/A</v>
      </c>
      <c r="HI7" s="161" t="e">
        <f>HG7*HH7</f>
        <v>#N/A</v>
      </c>
      <c r="IA7" s="161">
        <f>IF(ISNUMBER(SEARCH(Бланк!$Q$24,D7)),MAX($IA$1:IA6)+1,0)</f>
        <v>6</v>
      </c>
      <c r="IB7" s="161" t="str">
        <f>VLOOKUP(F7,Стекла!$A7:GA$1516,5,FALSE)</f>
        <v>MATELAC SILVER BRONZE 4мм, 2550*1605</v>
      </c>
      <c r="IC7" s="161" t="e">
        <f>IF(IA7&gt;0,VLOOKUP(Бланк!$Q$24,D7:F10017,3,FALSE),"")</f>
        <v>#N/A</v>
      </c>
      <c r="IF7" s="161" t="s">
        <v>14</v>
      </c>
      <c r="IG7" s="162">
        <f>Стекла!$Q$1</f>
        <v>1014</v>
      </c>
      <c r="IH7" s="161" t="e">
        <f>IF(AND(Бланк!$S24="Да",IG6&lt;&gt;0),IH6,0)</f>
        <v>#N/A</v>
      </c>
      <c r="II7" s="161" t="e">
        <f>IG7*IH7</f>
        <v>#N/A</v>
      </c>
    </row>
    <row r="8" spans="1:243" x14ac:dyDescent="0.25">
      <c r="A8" s="161">
        <v>8</v>
      </c>
      <c r="B8" s="161">
        <f>IF(AND($E$1="ПУСТО",Стекла!E8&lt;&gt;""),MAX($B$1:B7)+1,IF(ISNUMBER(SEARCH($E$1,Стекла!B8)),MAX($B$1:B7)+1,0))</f>
        <v>7</v>
      </c>
      <c r="D8" s="161" t="str">
        <f>IF(ISERROR(F8),"",INDEX(Стекла!$E$2:$E$1001,F8,1))</f>
        <v>Lacobel TAUPE METAL -RAL 0627, 2550*1605</v>
      </c>
      <c r="E8" s="161" t="str">
        <f>IF(ISERROR(F8),"",INDEX(Стекла!$B$2:$E$1001,F8,2))</f>
        <v>ШК70688</v>
      </c>
      <c r="F8" s="161">
        <f>MATCH(ROW(A7),$B$2:B206,0)</f>
        <v>7</v>
      </c>
      <c r="G8" s="161">
        <f>IF(AND(COUNTIF(D$2:D8,D8)=1,D8&lt;&gt;""),COUNT(G$1:G7)+1,"")</f>
        <v>7</v>
      </c>
      <c r="H8" s="161" t="str">
        <f t="shared" si="0"/>
        <v>Lacobel TAUPE METAL -RAL 0627, 2550*1605</v>
      </c>
      <c r="I8" s="161" t="str">
        <f t="shared" si="1"/>
        <v>Lacobel TAUPE METAL -RAL 0627, 2550*1605</v>
      </c>
      <c r="J8" s="161">
        <f>IF(ISNUMBER(SEARCH(Бланк!$Q$6,D8)),MAX($J$1:J7)+1,0)</f>
        <v>0</v>
      </c>
      <c r="K8" s="161" t="str">
        <f>VLOOKUP(F8,Стекла!A8:AH1522,5,FALSE)</f>
        <v>Lacobel TAUPE METAL -RAL 0627, 2550*1605</v>
      </c>
      <c r="L8" s="161" t="str">
        <f>IF(J8&gt;0,VLOOKUP(Бланк!$Q$6,D8:F206,3,FALSE),"")</f>
        <v/>
      </c>
      <c r="O8" s="161" t="s">
        <v>132</v>
      </c>
      <c r="P8" s="161" t="str">
        <f>INDEX(Стекла!$A$2:$X$1001,$N$2,2)</f>
        <v>STARK</v>
      </c>
      <c r="AA8" s="161">
        <f>IF(ISNUMBER(SEARCH(Бланк!$Q$8,D8)),MAX($AA$1:AA7)+1,0)</f>
        <v>7</v>
      </c>
      <c r="AB8" s="161" t="str">
        <f>VLOOKUP(F8,Стекла!A8:$AH$1516,5,FALSE)</f>
        <v>Lacobel TAUPE METAL -RAL 0627, 2550*1605</v>
      </c>
      <c r="AC8" s="161" t="e">
        <f>IF(AA8&gt;0,VLOOKUP(Бланк!$Q$8,D8:F10018,3,FALSE),"")</f>
        <v>#N/A</v>
      </c>
      <c r="AD8" s="161" t="e">
        <f t="shared" si="2"/>
        <v>#N/A</v>
      </c>
      <c r="AF8" s="161" t="s">
        <v>132</v>
      </c>
      <c r="AG8" s="161" t="e">
        <f>INDEX(Стекла!$A$2:$X$1001,Лист3!AE2,2)</f>
        <v>#N/A</v>
      </c>
      <c r="BA8" s="161">
        <f>IF(ISNUMBER(SEARCH(Бланк!$Q$10,D8)),MAX(BA$1:$BA7)+1,0)</f>
        <v>7</v>
      </c>
      <c r="BB8" s="161" t="str">
        <f>VLOOKUP(F8,Стекла!A8:$H$1516,5,FALSE)</f>
        <v>Lacobel TAUPE METAL -RAL 0627, 2550*1605</v>
      </c>
      <c r="BC8" s="161" t="e">
        <f>IF(BA8&gt;0,VLOOKUP(Бланк!$Q$10,D8:F10018,3,FALSE),"")</f>
        <v>#N/A</v>
      </c>
      <c r="BD8" s="161" t="str">
        <f t="shared" si="3"/>
        <v>Lacobel TAUPE METAL -RAL 0627, 2550*1605</v>
      </c>
      <c r="BF8" s="161" t="s">
        <v>132</v>
      </c>
      <c r="BG8" s="161" t="e">
        <f>INDEX(Стекла!$A$2:$X$1001,BE2,2)</f>
        <v>#N/A</v>
      </c>
      <c r="CA8" s="161">
        <f>IF(ISNUMBER(SEARCH(Бланк!$Q$12,D8)),MAX($CA$1:CA7)+1,0)</f>
        <v>7</v>
      </c>
      <c r="CB8" s="161" t="str">
        <f>VLOOKUP(F8,Стекла!$A8:AA$1516,5,FALSE)</f>
        <v>Lacobel TAUPE METAL -RAL 0627, 2550*1605</v>
      </c>
      <c r="CC8" s="161" t="e">
        <f>IF(CA8&gt;0,VLOOKUP(Бланк!$Q$12,D8:F10018,3,FALSE),"")</f>
        <v>#N/A</v>
      </c>
      <c r="CF8" s="161" t="s">
        <v>132</v>
      </c>
      <c r="CG8" s="161" t="e">
        <f>INDEX(Стекла!$A$2:$X$1001,CE2,2)</f>
        <v>#N/A</v>
      </c>
      <c r="DA8" s="161">
        <f>IF(ISNUMBER(SEARCH(Бланк!$Q$14,D8)),MAX($DA$1:DA7)+1,0)</f>
        <v>7</v>
      </c>
      <c r="DB8" s="161" t="str">
        <f>VLOOKUP(F8,Стекла!$A8:BA$1516,5,FALSE)</f>
        <v>Lacobel TAUPE METAL -RAL 0627, 2550*1605</v>
      </c>
      <c r="DC8" s="161" t="e">
        <f>IF(DA8&gt;0,VLOOKUP(Бланк!$Q$14,D8:F10018,3,FALSE),"")</f>
        <v>#N/A</v>
      </c>
      <c r="DF8" s="161" t="s">
        <v>132</v>
      </c>
      <c r="DG8" s="161" t="e">
        <f>INDEX(Стекла!$A$2:$X$1001,DE2,2)</f>
        <v>#N/A</v>
      </c>
      <c r="EA8" s="161">
        <f>IF(ISNUMBER(SEARCH(Бланк!$Q$16,D8)),MAX($EA$1:EA7)+1,0)</f>
        <v>7</v>
      </c>
      <c r="EB8" s="161" t="str">
        <f>VLOOKUP(F8,Стекла!$A8:CA$1516,5,FALSE)</f>
        <v>Lacobel TAUPE METAL -RAL 0627, 2550*1605</v>
      </c>
      <c r="EC8" s="161" t="e">
        <f>IF(EA8&gt;0,VLOOKUP(Бланк!$Q$16,D8:F10018,3,FALSE),"")</f>
        <v>#N/A</v>
      </c>
      <c r="EF8" s="161" t="s">
        <v>132</v>
      </c>
      <c r="EG8" s="161" t="e">
        <f>INDEX(Стекла!$A$2:$X$1001,EE2,2)</f>
        <v>#N/A</v>
      </c>
      <c r="FA8" s="161">
        <f>IF(ISNUMBER(SEARCH(Бланк!$Q$18,D8)),MAX($FA$1:FA7)+1,0)</f>
        <v>7</v>
      </c>
      <c r="FB8" s="161" t="str">
        <f>VLOOKUP(F8,Стекла!$A8:DA$1516,5,FALSE)</f>
        <v>Lacobel TAUPE METAL -RAL 0627, 2550*1605</v>
      </c>
      <c r="FC8" s="161" t="e">
        <f>IF(FA8&gt;0,VLOOKUP(Бланк!$Q$18,D8:F10018,3,FALSE),"")</f>
        <v>#N/A</v>
      </c>
      <c r="FF8" s="161" t="s">
        <v>132</v>
      </c>
      <c r="FG8" s="161" t="e">
        <f>INDEX(Стекла!$A$2:$X$1001,FE2,2)</f>
        <v>#N/A</v>
      </c>
      <c r="GA8" s="161">
        <f>IF(ISNUMBER(SEARCH(Бланк!$Q$20,D8)),MAX($GA$1:GA7)+1,0)</f>
        <v>7</v>
      </c>
      <c r="GB8" s="161" t="str">
        <f>VLOOKUP(F8,Стекла!$A8:EA$1516,5,FALSE)</f>
        <v>Lacobel TAUPE METAL -RAL 0627, 2550*1605</v>
      </c>
      <c r="GC8" s="161" t="e">
        <f>IF(GA8&gt;0,VLOOKUP(Бланк!$Q$20,D8:F10018,3,FALSE),"")</f>
        <v>#N/A</v>
      </c>
      <c r="GF8" s="161" t="s">
        <v>132</v>
      </c>
      <c r="GG8" s="161" t="e">
        <f>INDEX(Стекла!$A$2:$X$1001,GE2,2)</f>
        <v>#N/A</v>
      </c>
      <c r="HA8" s="161">
        <f>IF(ISNUMBER(SEARCH(Бланк!$Q$22,D8)),MAX($HA$1:HA7)+1,0)</f>
        <v>7</v>
      </c>
      <c r="HB8" s="161" t="str">
        <f>VLOOKUP(F8,Стекла!$A8:FA$1516,5,FALSE)</f>
        <v>Lacobel TAUPE METAL -RAL 0627, 2550*1605</v>
      </c>
      <c r="HC8" s="161" t="e">
        <f>IF(HA8&gt;0,VLOOKUP(Бланк!$Q$22,D8:F10018,3,FALSE),"")</f>
        <v>#N/A</v>
      </c>
      <c r="HF8" s="161" t="s">
        <v>132</v>
      </c>
      <c r="HG8" s="161" t="e">
        <f>INDEX(Стекла!$A$2:$X$1001,HE2,2)</f>
        <v>#N/A</v>
      </c>
      <c r="IA8" s="161">
        <f>IF(ISNUMBER(SEARCH(Бланк!$Q$24,D8)),MAX($IA$1:IA7)+1,0)</f>
        <v>7</v>
      </c>
      <c r="IB8" s="161" t="str">
        <f>VLOOKUP(F8,Стекла!$A8:GA$1516,5,FALSE)</f>
        <v>Lacobel TAUPE METAL -RAL 0627, 2550*1605</v>
      </c>
      <c r="IC8" s="161" t="e">
        <f>IF(IA8&gt;0,VLOOKUP(Бланк!$Q$24,D8:F10018,3,FALSE),"")</f>
        <v>#N/A</v>
      </c>
      <c r="IF8" s="161" t="s">
        <v>132</v>
      </c>
      <c r="IG8" s="161" t="e">
        <f>INDEX(Стекла!$A$2:$X$1001,IE2,2)</f>
        <v>#N/A</v>
      </c>
    </row>
    <row r="9" spans="1:243" x14ac:dyDescent="0.25">
      <c r="A9" s="161">
        <v>9</v>
      </c>
      <c r="B9" s="161">
        <f>IF(AND($E$1="ПУСТО",Стекла!E9&lt;&gt;""),MAX($B$1:B8)+1,IF(ISNUMBER(SEARCH($E$1,Стекла!B9)),MAX($B$1:B8)+1,0))</f>
        <v>8</v>
      </c>
      <c r="D9" s="161" t="str">
        <f>IF(ISERROR(F9),"",INDEX(Стекла!$E$2:$E$1001,F9,1))</f>
        <v xml:space="preserve">Стекло "сатинато" б/ц ФЛУТИС,  листовое (2550*1605*4) </v>
      </c>
      <c r="E9" s="161">
        <f>IF(ISERROR(F9),"",INDEX(Стекла!$B$2:$E$1001,F9,2))</f>
        <v>6291</v>
      </c>
      <c r="F9" s="161">
        <f>MATCH(ROW(A8),$B$2:B207,0)</f>
        <v>8</v>
      </c>
      <c r="G9" s="161">
        <f>IF(AND(COUNTIF(D$2:D9,D9)=1,D9&lt;&gt;""),COUNT(G$1:G8)+1,"")</f>
        <v>8</v>
      </c>
      <c r="H9" s="161" t="str">
        <f t="shared" si="0"/>
        <v xml:space="preserve">Стекло "сатинато" б/ц ФЛУТИС,  листовое (2550*1605*4) </v>
      </c>
      <c r="I9" s="161" t="str">
        <f t="shared" si="1"/>
        <v xml:space="preserve">Стекло "сатинато" б/ц ФЛУТИС,  листовое (2550*1605*4) </v>
      </c>
      <c r="J9" s="161">
        <f>IF(ISNUMBER(SEARCH(Бланк!$Q$6,D9)),MAX($J$1:J8)+1,0)</f>
        <v>0</v>
      </c>
      <c r="K9" s="161" t="str">
        <f>VLOOKUP(F9,Стекла!A9:AH1523,5,FALSE)</f>
        <v xml:space="preserve">Стекло "сатинато" б/ц ФЛУТИС,  листовое (2550*1605*4) </v>
      </c>
      <c r="L9" s="161" t="str">
        <f>IF(J9&gt;0,VLOOKUP(Бланк!$Q$6,D9:F207,3,FALSE),"")</f>
        <v/>
      </c>
      <c r="O9" s="161" t="s">
        <v>246</v>
      </c>
      <c r="P9" s="161" t="str">
        <f>INDEX(Стекла!$A$2:$X$1001,$N$2,8)</f>
        <v>нет</v>
      </c>
      <c r="AA9" s="161">
        <f>IF(ISNUMBER(SEARCH(Бланк!$Q$8,D9)),MAX($AA$1:AA8)+1,0)</f>
        <v>8</v>
      </c>
      <c r="AB9" s="161" t="str">
        <f>VLOOKUP(F9,Стекла!A9:$AH$1516,5,FALSE)</f>
        <v xml:space="preserve">Стекло "сатинато" б/ц ФЛУТИС,  листовое (2550*1605*4) </v>
      </c>
      <c r="AC9" s="161" t="e">
        <f>IF(AA9&gt;0,VLOOKUP(Бланк!$Q$8,D9:F10019,3,FALSE),"")</f>
        <v>#N/A</v>
      </c>
      <c r="AD9" s="161" t="e">
        <f t="shared" si="2"/>
        <v>#N/A</v>
      </c>
      <c r="AF9" s="161" t="s">
        <v>246</v>
      </c>
      <c r="AG9" s="161" t="e">
        <f>INDEX(Стекла!$A$2:$X$1001,AE2,8)</f>
        <v>#N/A</v>
      </c>
      <c r="BA9" s="161">
        <f>IF(ISNUMBER(SEARCH(Бланк!$Q$10,D9)),MAX(BA$1:$BA8)+1,0)</f>
        <v>8</v>
      </c>
      <c r="BB9" s="161" t="str">
        <f>VLOOKUP(F9,Стекла!A9:$H$1516,5,FALSE)</f>
        <v xml:space="preserve">Стекло "сатинато" б/ц ФЛУТИС,  листовое (2550*1605*4) </v>
      </c>
      <c r="BC9" s="161" t="e">
        <f>IF(BA9&gt;0,VLOOKUP(Бланк!$Q$10,D9:F10019,3,FALSE),"")</f>
        <v>#N/A</v>
      </c>
      <c r="BD9" s="161" t="str">
        <f t="shared" si="3"/>
        <v xml:space="preserve">Стекло "сатинато" б/ц ФЛУТИС,  листовое (2550*1605*4) </v>
      </c>
      <c r="BF9" s="161" t="s">
        <v>246</v>
      </c>
      <c r="BG9" s="161" t="e">
        <f>INDEX(Стекла!$A$2:$X$1001,BE2,8)</f>
        <v>#N/A</v>
      </c>
      <c r="CA9" s="161">
        <f>IF(ISNUMBER(SEARCH(Бланк!$Q$12,D9)),MAX($CA$1:CA8)+1,0)</f>
        <v>8</v>
      </c>
      <c r="CB9" s="161" t="str">
        <f>VLOOKUP(F9,Стекла!$A9:AA$1516,5,FALSE)</f>
        <v xml:space="preserve">Стекло "сатинато" б/ц ФЛУТИС,  листовое (2550*1605*4) </v>
      </c>
      <c r="CC9" s="161" t="e">
        <f>IF(CA9&gt;0,VLOOKUP(Бланк!$Q$12,D9:F10019,3,FALSE),"")</f>
        <v>#N/A</v>
      </c>
      <c r="CF9" s="161" t="s">
        <v>246</v>
      </c>
      <c r="CG9" s="161" t="e">
        <f>INDEX(Стекла!$A$2:$X$1001,CE2,8)</f>
        <v>#N/A</v>
      </c>
      <c r="DA9" s="161">
        <f>IF(ISNUMBER(SEARCH(Бланк!$Q$14,D9)),MAX($DA$1:DA8)+1,0)</f>
        <v>8</v>
      </c>
      <c r="DB9" s="161" t="str">
        <f>VLOOKUP(F9,Стекла!$A9:BA$1516,5,FALSE)</f>
        <v xml:space="preserve">Стекло "сатинато" б/ц ФЛУТИС,  листовое (2550*1605*4) </v>
      </c>
      <c r="DC9" s="161" t="e">
        <f>IF(DA9&gt;0,VLOOKUP(Бланк!$Q$14,D9:F10019,3,FALSE),"")</f>
        <v>#N/A</v>
      </c>
      <c r="DF9" s="161" t="s">
        <v>246</v>
      </c>
      <c r="DG9" s="161" t="e">
        <f>INDEX(Стекла!$A$2:$X$1001,DE2,8)</f>
        <v>#N/A</v>
      </c>
      <c r="EA9" s="161">
        <f>IF(ISNUMBER(SEARCH(Бланк!$Q$16,D9)),MAX($EA$1:EA8)+1,0)</f>
        <v>8</v>
      </c>
      <c r="EB9" s="161" t="str">
        <f>VLOOKUP(F9,Стекла!$A9:CA$1516,5,FALSE)</f>
        <v xml:space="preserve">Стекло "сатинато" б/ц ФЛУТИС,  листовое (2550*1605*4) </v>
      </c>
      <c r="EC9" s="161" t="e">
        <f>IF(EA9&gt;0,VLOOKUP(Бланк!$Q$16,D9:F10019,3,FALSE),"")</f>
        <v>#N/A</v>
      </c>
      <c r="EF9" s="161" t="s">
        <v>246</v>
      </c>
      <c r="EG9" s="161" t="e">
        <f>INDEX(Стекла!$A$2:$X$1001,EE2,8)</f>
        <v>#N/A</v>
      </c>
      <c r="FA9" s="161">
        <f>IF(ISNUMBER(SEARCH(Бланк!$Q$18,D9)),MAX($FA$1:FA8)+1,0)</f>
        <v>8</v>
      </c>
      <c r="FB9" s="161" t="str">
        <f>VLOOKUP(F9,Стекла!$A9:DA$1516,5,FALSE)</f>
        <v xml:space="preserve">Стекло "сатинато" б/ц ФЛУТИС,  листовое (2550*1605*4) </v>
      </c>
      <c r="FC9" s="161" t="e">
        <f>IF(FA9&gt;0,VLOOKUP(Бланк!$Q$18,D9:F10019,3,FALSE),"")</f>
        <v>#N/A</v>
      </c>
      <c r="FF9" s="161" t="s">
        <v>246</v>
      </c>
      <c r="FG9" s="161" t="e">
        <f>INDEX(Стекла!$A$2:$X$1001,FE2,8)</f>
        <v>#N/A</v>
      </c>
      <c r="GA9" s="161">
        <f>IF(ISNUMBER(SEARCH(Бланк!$Q$20,D9)),MAX($GA$1:GA8)+1,0)</f>
        <v>8</v>
      </c>
      <c r="GB9" s="161" t="str">
        <f>VLOOKUP(F9,Стекла!$A9:EA$1516,5,FALSE)</f>
        <v xml:space="preserve">Стекло "сатинато" б/ц ФЛУТИС,  листовое (2550*1605*4) </v>
      </c>
      <c r="GC9" s="161" t="e">
        <f>IF(GA9&gt;0,VLOOKUP(Бланк!$Q$20,D9:F10019,3,FALSE),"")</f>
        <v>#N/A</v>
      </c>
      <c r="GF9" s="161" t="s">
        <v>246</v>
      </c>
      <c r="GG9" s="161" t="e">
        <f>INDEX(Стекла!$A$2:$X$1001,GE2,8)</f>
        <v>#N/A</v>
      </c>
      <c r="HA9" s="161">
        <f>IF(ISNUMBER(SEARCH(Бланк!$Q$22,D9)),MAX($HA$1:HA8)+1,0)</f>
        <v>8</v>
      </c>
      <c r="HB9" s="161" t="str">
        <f>VLOOKUP(F9,Стекла!$A9:FA$1516,5,FALSE)</f>
        <v xml:space="preserve">Стекло "сатинато" б/ц ФЛУТИС,  листовое (2550*1605*4) </v>
      </c>
      <c r="HC9" s="161" t="e">
        <f>IF(HA9&gt;0,VLOOKUP(Бланк!$Q$22,D9:F10019,3,FALSE),"")</f>
        <v>#N/A</v>
      </c>
      <c r="HF9" s="161" t="s">
        <v>246</v>
      </c>
      <c r="HG9" s="161" t="e">
        <f>INDEX(Стекла!$A$2:$X$1001,HE2,8)</f>
        <v>#N/A</v>
      </c>
      <c r="IA9" s="161">
        <f>IF(ISNUMBER(SEARCH(Бланк!$Q$24,D9)),MAX($IA$1:IA8)+1,0)</f>
        <v>8</v>
      </c>
      <c r="IB9" s="161" t="str">
        <f>VLOOKUP(F9,Стекла!$A9:GA$1516,5,FALSE)</f>
        <v xml:space="preserve">Стекло "сатинато" б/ц ФЛУТИС,  листовое (2550*1605*4) </v>
      </c>
      <c r="IC9" s="161" t="e">
        <f>IF(IA9&gt;0,VLOOKUP(Бланк!$Q$24,D9:F10019,3,FALSE),"")</f>
        <v>#N/A</v>
      </c>
      <c r="IF9" s="161" t="s">
        <v>246</v>
      </c>
      <c r="IG9" s="161" t="e">
        <f>INDEX(Стекла!$A$2:$X$1001,IE2,8)</f>
        <v>#N/A</v>
      </c>
    </row>
    <row r="10" spans="1:243" x14ac:dyDescent="0.25">
      <c r="A10" s="161">
        <v>10</v>
      </c>
      <c r="B10" s="161">
        <f>IF(AND($E$1="ПУСТО",Стекла!E10&lt;&gt;""),MAX($B$1:B9)+1,IF(ISNUMBER(SEARCH($E$1,Стекла!B10)),MAX($B$1:B9)+1,0))</f>
        <v>9</v>
      </c>
      <c r="D10" s="161" t="str">
        <f>IF(ISERROR(F10),"",INDEX(Стекла!$E$2:$E$1001,F10,1))</f>
        <v>Matelux Clear (полупрозрачн матированное) 4мм, 2550*1605</v>
      </c>
      <c r="E10" s="161" t="str">
        <f>IF(ISERROR(F10),"",INDEX(Стекла!$B$2:$E$1001,F10,2))</f>
        <v>ШК701371</v>
      </c>
      <c r="F10" s="161">
        <f>MATCH(ROW(A9),$B$2:B208,0)</f>
        <v>9</v>
      </c>
      <c r="G10" s="161">
        <f>IF(AND(COUNTIF(D$2:D10,D10)=1,D10&lt;&gt;""),COUNT(G$1:G9)+1,"")</f>
        <v>9</v>
      </c>
      <c r="H10" s="161" t="str">
        <f t="shared" si="0"/>
        <v>Matelux Clear (полупрозрачн матированное) 4мм, 2550*1605</v>
      </c>
      <c r="I10" s="161" t="str">
        <f t="shared" si="1"/>
        <v>Matelux Clear (полупрозрачн матированное) 4мм, 2550*1605</v>
      </c>
      <c r="J10" s="161">
        <f>IF(ISNUMBER(SEARCH(Бланк!$Q$6,D10)),MAX($J$1:J9)+1,0)</f>
        <v>0</v>
      </c>
      <c r="K10" s="161" t="str">
        <f>VLOOKUP(F10,Стекла!A10:AH1524,5,FALSE)</f>
        <v>Matelux Clear (полупрозрачн матированное) 4мм, 2550*1605</v>
      </c>
      <c r="L10" s="161" t="str">
        <f>IF(J10&gt;0,VLOOKUP(Бланк!$Q$6,D10:F208,3,FALSE),"")</f>
        <v/>
      </c>
      <c r="AA10" s="161">
        <f>IF(ISNUMBER(SEARCH(Бланк!$Q$8,D10)),MAX($AA$1:AA9)+1,0)</f>
        <v>9</v>
      </c>
      <c r="AB10" s="161" t="str">
        <f>VLOOKUP(F10,Стекла!A10:$AH$1516,5,FALSE)</f>
        <v>Matelux Clear (полупрозрачн матированное) 4мм, 2550*1605</v>
      </c>
      <c r="AC10" s="161" t="e">
        <f>IF(AA10&gt;0,VLOOKUP(Бланк!$Q$8,D10:F10020,3,FALSE),"")</f>
        <v>#N/A</v>
      </c>
      <c r="AD10" s="161" t="e">
        <f t="shared" si="2"/>
        <v>#N/A</v>
      </c>
      <c r="BA10" s="161">
        <f>IF(ISNUMBER(SEARCH(Бланк!$Q$10,D10)),MAX(BA$1:$BA9)+1,0)</f>
        <v>9</v>
      </c>
      <c r="BB10" s="161" t="str">
        <f>VLOOKUP(F10,Стекла!A10:$H$1516,5,FALSE)</f>
        <v>Matelux Clear (полупрозрачн матированное) 4мм, 2550*1605</v>
      </c>
      <c r="BC10" s="161" t="e">
        <f>IF(BA10&gt;0,VLOOKUP(Бланк!$Q$10,D10:F10020,3,FALSE),"")</f>
        <v>#N/A</v>
      </c>
      <c r="BD10" s="161" t="str">
        <f t="shared" si="3"/>
        <v>Matelux Clear (полупрозрачн матированное) 4мм, 2550*1605</v>
      </c>
      <c r="CA10" s="161">
        <f>IF(ISNUMBER(SEARCH(Бланк!$Q$12,D10)),MAX($CA$1:CA9)+1,0)</f>
        <v>9</v>
      </c>
      <c r="CB10" s="161" t="str">
        <f>VLOOKUP(F10,Стекла!$A10:AA$1516,5,FALSE)</f>
        <v>Matelux Clear (полупрозрачн матированное) 4мм, 2550*1605</v>
      </c>
      <c r="CC10" s="161" t="e">
        <f>IF(CA10&gt;0,VLOOKUP(Бланк!$Q$12,D10:F10020,3,FALSE),"")</f>
        <v>#N/A</v>
      </c>
      <c r="DA10" s="161">
        <f>IF(ISNUMBER(SEARCH(Бланк!$Q$14,D10)),MAX($DA$1:DA9)+1,0)</f>
        <v>9</v>
      </c>
      <c r="DB10" s="161" t="str">
        <f>VLOOKUP(F10,Стекла!$A10:BA$1516,5,FALSE)</f>
        <v>Matelux Clear (полупрозрачн матированное) 4мм, 2550*1605</v>
      </c>
      <c r="DC10" s="161" t="e">
        <f>IF(DA10&gt;0,VLOOKUP(Бланк!$Q$14,D10:F10020,3,FALSE),"")</f>
        <v>#N/A</v>
      </c>
      <c r="EA10" s="161">
        <f>IF(ISNUMBER(SEARCH(Бланк!$Q$16,D10)),MAX($EA$1:EA9)+1,0)</f>
        <v>9</v>
      </c>
      <c r="EB10" s="161" t="str">
        <f>VLOOKUP(F10,Стекла!$A10:CA$1516,5,FALSE)</f>
        <v>Matelux Clear (полупрозрачн матированное) 4мм, 2550*1605</v>
      </c>
      <c r="EC10" s="161" t="e">
        <f>IF(EA10&gt;0,VLOOKUP(Бланк!$Q$16,D10:F10020,3,FALSE),"")</f>
        <v>#N/A</v>
      </c>
      <c r="FA10" s="161">
        <f>IF(ISNUMBER(SEARCH(Бланк!$Q$18,D10)),MAX($FA$1:FA9)+1,0)</f>
        <v>9</v>
      </c>
      <c r="FB10" s="161" t="str">
        <f>VLOOKUP(F10,Стекла!$A10:DA$1516,5,FALSE)</f>
        <v>Matelux Clear (полупрозрачн матированное) 4мм, 2550*1605</v>
      </c>
      <c r="FC10" s="161" t="e">
        <f>IF(FA10&gt;0,VLOOKUP(Бланк!$Q$18,D10:F10020,3,FALSE),"")</f>
        <v>#N/A</v>
      </c>
      <c r="GA10" s="161">
        <f>IF(ISNUMBER(SEARCH(Бланк!$Q$20,D10)),MAX($GA$1:GA9)+1,0)</f>
        <v>9</v>
      </c>
      <c r="GB10" s="161" t="str">
        <f>VLOOKUP(F10,Стекла!$A10:EA$1516,5,FALSE)</f>
        <v>Matelux Clear (полупрозрачн матированное) 4мм, 2550*1605</v>
      </c>
      <c r="GC10" s="161" t="e">
        <f>IF(GA10&gt;0,VLOOKUP(Бланк!$Q$20,D10:F10020,3,FALSE),"")</f>
        <v>#N/A</v>
      </c>
      <c r="HA10" s="161">
        <f>IF(ISNUMBER(SEARCH(Бланк!$Q$22,D10)),MAX($HA$1:HA9)+1,0)</f>
        <v>9</v>
      </c>
      <c r="HB10" s="161" t="str">
        <f>VLOOKUP(F10,Стекла!$A10:FA$1516,5,FALSE)</f>
        <v>Matelux Clear (полупрозрачн матированное) 4мм, 2550*1605</v>
      </c>
      <c r="HC10" s="161" t="e">
        <f>IF(HA10&gt;0,VLOOKUP(Бланк!$Q$22,D10:F10020,3,FALSE),"")</f>
        <v>#N/A</v>
      </c>
      <c r="IA10" s="161">
        <f>IF(ISNUMBER(SEARCH(Бланк!$Q$24,D10)),MAX($IA$1:IA9)+1,0)</f>
        <v>9</v>
      </c>
      <c r="IB10" s="161" t="str">
        <f>VLOOKUP(F10,Стекла!$A10:GA$1516,5,FALSE)</f>
        <v>Matelux Clear (полупрозрачн матированное) 4мм, 2550*1605</v>
      </c>
      <c r="IC10" s="161" t="e">
        <f>IF(IA10&gt;0,VLOOKUP(Бланк!$Q$24,D10:F10020,3,FALSE),"")</f>
        <v>#N/A</v>
      </c>
    </row>
    <row r="11" spans="1:243" x14ac:dyDescent="0.25">
      <c r="A11" s="161">
        <v>11</v>
      </c>
      <c r="B11" s="161">
        <f>IF(AND($E$1="ПУСТО",Стекла!E11&lt;&gt;""),MAX($B$1:B10)+1,IF(ISNUMBER(SEARCH($E$1,Стекла!B11)),MAX($B$1:B10)+1,0))</f>
        <v>10</v>
      </c>
      <c r="D11" s="161" t="str">
        <f>IF(ISERROR(F11),"",INDEX(Стекла!$E$2:$E$1001,F11,1))</f>
        <v>Планибель Бронза, Стекло 4мм  2550*1605</v>
      </c>
      <c r="E11" s="161" t="str">
        <f>IF(ISERROR(F11),"",INDEX(Стекла!$B$2:$E$1001,F11,2))</f>
        <v>ШК78730</v>
      </c>
      <c r="F11" s="161">
        <f>MATCH(ROW(A10),$B$2:B209,0)</f>
        <v>10</v>
      </c>
      <c r="G11" s="161">
        <f>IF(AND(COUNTIF(D$2:D11,D11)=1,D11&lt;&gt;""),COUNT(G$1:G10)+1,"")</f>
        <v>10</v>
      </c>
      <c r="H11" s="161" t="str">
        <f t="shared" si="0"/>
        <v>Планибель Бронза, Стекло 4мм  2550*1605</v>
      </c>
      <c r="I11" s="161" t="str">
        <f t="shared" si="1"/>
        <v>Планибель Бронза, Стекло 4мм  2550*1605</v>
      </c>
      <c r="J11" s="161">
        <f>IF(ISNUMBER(SEARCH(Бланк!$Q$6,D11)),MAX($J$1:J10)+1,0)</f>
        <v>1</v>
      </c>
      <c r="K11" s="161" t="str">
        <f>VLOOKUP(F11,Стекла!A11:AH1525,5,FALSE)</f>
        <v>Планибель Бронза, Стекло 4мм  2550*1605</v>
      </c>
      <c r="L11" s="161">
        <f>IF(J11&gt;0,VLOOKUP(Бланк!$Q$6,D11:F209,3,FALSE),"")</f>
        <v>10</v>
      </c>
      <c r="AA11" s="161">
        <f>IF(ISNUMBER(SEARCH(Бланк!$Q$8,D11)),MAX($AA$1:AA10)+1,0)</f>
        <v>10</v>
      </c>
      <c r="AB11" s="161" t="str">
        <f>VLOOKUP(F11,Стекла!A11:$AH$1516,5,FALSE)</f>
        <v>Планибель Бронза, Стекло 4мм  2550*1605</v>
      </c>
      <c r="AC11" s="161" t="e">
        <f>IF(AA11&gt;0,VLOOKUP(Бланк!$Q$8,D11:F10021,3,FALSE),"")</f>
        <v>#N/A</v>
      </c>
      <c r="AD11" s="161" t="e">
        <f t="shared" si="2"/>
        <v>#N/A</v>
      </c>
      <c r="BA11" s="161">
        <f>IF(ISNUMBER(SEARCH(Бланк!$Q$10,D11)),MAX(BA$1:$BA10)+1,0)</f>
        <v>10</v>
      </c>
      <c r="BB11" s="161" t="str">
        <f>VLOOKUP(F11,Стекла!A11:$H$1516,5,FALSE)</f>
        <v>Планибель Бронза, Стекло 4мм  2550*1605</v>
      </c>
      <c r="BC11" s="161" t="e">
        <f>IF(BA11&gt;0,VLOOKUP(Бланк!$Q$10,D11:F10021,3,FALSE),"")</f>
        <v>#N/A</v>
      </c>
      <c r="BD11" s="161" t="str">
        <f t="shared" si="3"/>
        <v>Планибель Бронза, Стекло 4мм  2550*1605</v>
      </c>
      <c r="CA11" s="161">
        <f>IF(ISNUMBER(SEARCH(Бланк!$Q$12,D11)),MAX($CA$1:CA10)+1,0)</f>
        <v>10</v>
      </c>
      <c r="CB11" s="161" t="str">
        <f>VLOOKUP(F11,Стекла!$A11:AA$1516,5,FALSE)</f>
        <v>Планибель Бронза, Стекло 4мм  2550*1605</v>
      </c>
      <c r="CC11" s="161" t="e">
        <f>IF(CA11&gt;0,VLOOKUP(Бланк!$Q$12,D11:F10021,3,FALSE),"")</f>
        <v>#N/A</v>
      </c>
      <c r="DA11" s="161">
        <f>IF(ISNUMBER(SEARCH(Бланк!$Q$14,D11)),MAX($DA$1:DA10)+1,0)</f>
        <v>10</v>
      </c>
      <c r="DB11" s="161" t="str">
        <f>VLOOKUP(F11,Стекла!$A11:BA$1516,5,FALSE)</f>
        <v>Планибель Бронза, Стекло 4мм  2550*1605</v>
      </c>
      <c r="DC11" s="161" t="e">
        <f>IF(DA11&gt;0,VLOOKUP(Бланк!$Q$14,D11:F10021,3,FALSE),"")</f>
        <v>#N/A</v>
      </c>
      <c r="EA11" s="161">
        <f>IF(ISNUMBER(SEARCH(Бланк!$Q$16,D11)),MAX($EA$1:EA10)+1,0)</f>
        <v>10</v>
      </c>
      <c r="EB11" s="161" t="str">
        <f>VLOOKUP(F11,Стекла!$A11:CA$1516,5,FALSE)</f>
        <v>Планибель Бронза, Стекло 4мм  2550*1605</v>
      </c>
      <c r="EC11" s="161" t="e">
        <f>IF(EA11&gt;0,VLOOKUP(Бланк!$Q$16,D11:F10021,3,FALSE),"")</f>
        <v>#N/A</v>
      </c>
      <c r="FA11" s="161">
        <f>IF(ISNUMBER(SEARCH(Бланк!$Q$18,D11)),MAX($FA$1:FA10)+1,0)</f>
        <v>10</v>
      </c>
      <c r="FB11" s="161" t="str">
        <f>VLOOKUP(F11,Стекла!$A11:DA$1516,5,FALSE)</f>
        <v>Планибель Бронза, Стекло 4мм  2550*1605</v>
      </c>
      <c r="FC11" s="161" t="e">
        <f>IF(FA11&gt;0,VLOOKUP(Бланк!$Q$18,D11:F10021,3,FALSE),"")</f>
        <v>#N/A</v>
      </c>
      <c r="GA11" s="161">
        <f>IF(ISNUMBER(SEARCH(Бланк!$Q$20,D11)),MAX($GA$1:GA10)+1,0)</f>
        <v>10</v>
      </c>
      <c r="GB11" s="161" t="str">
        <f>VLOOKUP(F11,Стекла!$A11:EA$1516,5,FALSE)</f>
        <v>Планибель Бронза, Стекло 4мм  2550*1605</v>
      </c>
      <c r="GC11" s="161" t="e">
        <f>IF(GA11&gt;0,VLOOKUP(Бланк!$Q$20,D11:F10021,3,FALSE),"")</f>
        <v>#N/A</v>
      </c>
      <c r="HA11" s="161">
        <f>IF(ISNUMBER(SEARCH(Бланк!$Q$22,D11)),MAX($HA$1:HA10)+1,0)</f>
        <v>10</v>
      </c>
      <c r="HB11" s="161" t="str">
        <f>VLOOKUP(F11,Стекла!$A11:FA$1516,5,FALSE)</f>
        <v>Планибель Бронза, Стекло 4мм  2550*1605</v>
      </c>
      <c r="HC11" s="161" t="e">
        <f>IF(HA11&gt;0,VLOOKUP(Бланк!$Q$22,D11:F10021,3,FALSE),"")</f>
        <v>#N/A</v>
      </c>
      <c r="IA11" s="161">
        <f>IF(ISNUMBER(SEARCH(Бланк!$Q$24,D11)),MAX($IA$1:IA10)+1,0)</f>
        <v>10</v>
      </c>
      <c r="IB11" s="161" t="str">
        <f>VLOOKUP(F11,Стекла!$A11:GA$1516,5,FALSE)</f>
        <v>Планибель Бронза, Стекло 4мм  2550*1605</v>
      </c>
      <c r="IC11" s="161" t="e">
        <f>IF(IA11&gt;0,VLOOKUP(Бланк!$Q$24,D11:F10021,3,FALSE),"")</f>
        <v>#N/A</v>
      </c>
    </row>
    <row r="12" spans="1:243" x14ac:dyDescent="0.25">
      <c r="A12" s="161">
        <v>12</v>
      </c>
      <c r="B12" s="161">
        <f>IF(AND($E$1="ПУСТО",Стекла!E12&lt;&gt;""),MAX($B$1:B11)+1,IF(ISNUMBER(SEARCH($E$1,Стекла!B12)),MAX($B$1:B11)+1,0))</f>
        <v>11</v>
      </c>
      <c r="D12" s="161" t="str">
        <f>IF(ISERROR(F12),"",INDEX(Стекла!$E$2:$E$1001,F12,1))</f>
        <v>Планибель Серый, Стекло 4мм  2550*1605</v>
      </c>
      <c r="E12" s="161" t="str">
        <f>IF(ISERROR(F12),"",INDEX(Стекла!$B$2:$E$1001,F12,2))</f>
        <v>ШК78731</v>
      </c>
      <c r="F12" s="161">
        <f>MATCH(ROW(A11),$B$2:B210,0)</f>
        <v>11</v>
      </c>
      <c r="G12" s="161">
        <f>IF(AND(COUNTIF(D$2:D12,D12)=1,D12&lt;&gt;""),COUNT(G$1:G11)+1,"")</f>
        <v>11</v>
      </c>
      <c r="H12" s="161" t="str">
        <f t="shared" si="0"/>
        <v>Планибель Серый, Стекло 4мм  2550*1605</v>
      </c>
      <c r="I12" s="161" t="str">
        <f t="shared" si="1"/>
        <v>Планибель Серый, Стекло 4мм  2550*1605</v>
      </c>
      <c r="J12" s="161">
        <f>IF(ISNUMBER(SEARCH(Бланк!$Q$6,D12)),MAX($J$1:J11)+1,0)</f>
        <v>0</v>
      </c>
      <c r="K12" s="161" t="str">
        <f>VLOOKUP(F12,Стекла!A12:AH1526,5,FALSE)</f>
        <v>Планибель Серый, Стекло 4мм  2550*1605</v>
      </c>
      <c r="L12" s="161" t="str">
        <f>IF(J12&gt;0,VLOOKUP(Бланк!$Q$6,D12:F210,3,FALSE),"")</f>
        <v/>
      </c>
      <c r="AA12" s="161">
        <f>IF(ISNUMBER(SEARCH(Бланк!$Q$8,D12)),MAX($AA$1:AA11)+1,0)</f>
        <v>11</v>
      </c>
      <c r="AB12" s="161" t="str">
        <f>VLOOKUP(F12,Стекла!A12:$AH$1516,5,FALSE)</f>
        <v>Планибель Серый, Стекло 4мм  2550*1605</v>
      </c>
      <c r="AC12" s="161" t="e">
        <f>IF(AA12&gt;0,VLOOKUP(Бланк!$Q$8,D12:F10022,3,FALSE),"")</f>
        <v>#N/A</v>
      </c>
      <c r="AD12" s="161" t="e">
        <f t="shared" si="2"/>
        <v>#N/A</v>
      </c>
      <c r="BA12" s="161">
        <f>IF(ISNUMBER(SEARCH(Бланк!$Q$10,D12)),MAX(BA$1:$BA11)+1,0)</f>
        <v>11</v>
      </c>
      <c r="BB12" s="161" t="str">
        <f>VLOOKUP(F12,Стекла!A12:$H$1516,5,FALSE)</f>
        <v>Планибель Серый, Стекло 4мм  2550*1605</v>
      </c>
      <c r="BC12" s="161" t="e">
        <f>IF(BA12&gt;0,VLOOKUP(Бланк!$Q$10,D12:F10022,3,FALSE),"")</f>
        <v>#N/A</v>
      </c>
      <c r="BD12" s="161" t="str">
        <f t="shared" si="3"/>
        <v>Планибель Серый, Стекло 4мм  2550*1605</v>
      </c>
      <c r="CA12" s="161">
        <f>IF(ISNUMBER(SEARCH(Бланк!$Q$12,D12)),MAX($CA$1:CA11)+1,0)</f>
        <v>11</v>
      </c>
      <c r="CB12" s="161" t="str">
        <f>VLOOKUP(F12,Стекла!$A12:AA$1516,5,FALSE)</f>
        <v>Планибель Серый, Стекло 4мм  2550*1605</v>
      </c>
      <c r="CC12" s="161" t="e">
        <f>IF(CA12&gt;0,VLOOKUP(Бланк!$Q$12,D12:F10022,3,FALSE),"")</f>
        <v>#N/A</v>
      </c>
      <c r="DA12" s="161">
        <f>IF(ISNUMBER(SEARCH(Бланк!$Q$14,D12)),MAX($DA$1:DA11)+1,0)</f>
        <v>11</v>
      </c>
      <c r="DB12" s="161" t="str">
        <f>VLOOKUP(F12,Стекла!$A12:BA$1516,5,FALSE)</f>
        <v>Планибель Серый, Стекло 4мм  2550*1605</v>
      </c>
      <c r="DC12" s="161" t="e">
        <f>IF(DA12&gt;0,VLOOKUP(Бланк!$Q$14,D12:F10022,3,FALSE),"")</f>
        <v>#N/A</v>
      </c>
      <c r="EA12" s="161">
        <f>IF(ISNUMBER(SEARCH(Бланк!$Q$16,D12)),MAX($EA$1:EA11)+1,0)</f>
        <v>11</v>
      </c>
      <c r="EB12" s="161" t="str">
        <f>VLOOKUP(F12,Стекла!$A12:CA$1516,5,FALSE)</f>
        <v>Планибель Серый, Стекло 4мм  2550*1605</v>
      </c>
      <c r="EC12" s="161" t="e">
        <f>IF(EA12&gt;0,VLOOKUP(Бланк!$Q$16,D12:F10022,3,FALSE),"")</f>
        <v>#N/A</v>
      </c>
      <c r="FA12" s="161">
        <f>IF(ISNUMBER(SEARCH(Бланк!$Q$18,D12)),MAX($FA$1:FA11)+1,0)</f>
        <v>11</v>
      </c>
      <c r="FB12" s="161" t="str">
        <f>VLOOKUP(F12,Стекла!$A12:DA$1516,5,FALSE)</f>
        <v>Планибель Серый, Стекло 4мм  2550*1605</v>
      </c>
      <c r="FC12" s="161" t="e">
        <f>IF(FA12&gt;0,VLOOKUP(Бланк!$Q$18,D12:F10022,3,FALSE),"")</f>
        <v>#N/A</v>
      </c>
      <c r="GA12" s="161">
        <f>IF(ISNUMBER(SEARCH(Бланк!$Q$20,D12)),MAX($GA$1:GA11)+1,0)</f>
        <v>11</v>
      </c>
      <c r="GB12" s="161" t="str">
        <f>VLOOKUP(F12,Стекла!$A12:EA$1516,5,FALSE)</f>
        <v>Планибель Серый, Стекло 4мм  2550*1605</v>
      </c>
      <c r="GC12" s="161" t="e">
        <f>IF(GA12&gt;0,VLOOKUP(Бланк!$Q$20,D12:F10022,3,FALSE),"")</f>
        <v>#N/A</v>
      </c>
      <c r="HA12" s="161">
        <f>IF(ISNUMBER(SEARCH(Бланк!$Q$22,D12)),MAX($HA$1:HA11)+1,0)</f>
        <v>11</v>
      </c>
      <c r="HB12" s="161" t="str">
        <f>VLOOKUP(F12,Стекла!$A12:FA$1516,5,FALSE)</f>
        <v>Планибель Серый, Стекло 4мм  2550*1605</v>
      </c>
      <c r="HC12" s="161" t="e">
        <f>IF(HA12&gt;0,VLOOKUP(Бланк!$Q$22,D12:F10022,3,FALSE),"")</f>
        <v>#N/A</v>
      </c>
      <c r="IA12" s="161">
        <f>IF(ISNUMBER(SEARCH(Бланк!$Q$24,D12)),MAX($IA$1:IA11)+1,0)</f>
        <v>11</v>
      </c>
      <c r="IB12" s="161" t="str">
        <f>VLOOKUP(F12,Стекла!$A12:GA$1516,5,FALSE)</f>
        <v>Планибель Серый, Стекло 4мм  2550*1605</v>
      </c>
      <c r="IC12" s="161" t="e">
        <f>IF(IA12&gt;0,VLOOKUP(Бланк!$Q$24,D12:F10022,3,FALSE),"")</f>
        <v>#N/A</v>
      </c>
    </row>
    <row r="13" spans="1:243" x14ac:dyDescent="0.25">
      <c r="A13" s="161">
        <v>13</v>
      </c>
      <c r="B13" s="161">
        <f>IF(AND($E$1="ПУСТО",Стекла!E13&lt;&gt;""),MAX($B$1:B12)+1,IF(ISNUMBER(SEARCH($E$1,Стекла!B13)),MAX($B$1:B12)+1,0))</f>
        <v>12</v>
      </c>
      <c r="D13" s="161" t="str">
        <f>IF(ISERROR(F13),"",INDEX(Стекла!$E$2:$E$1001,F13,1))</f>
        <v>Зеркало серебро без защитной пленки</v>
      </c>
      <c r="E13" s="161" t="str">
        <f>IF(ISERROR(F13),"",INDEX(Стекла!$B$2:$E$1001,F13,2))</f>
        <v>ШК700454</v>
      </c>
      <c r="F13" s="161">
        <f>MATCH(ROW(A12),$B$2:B211,0)</f>
        <v>12</v>
      </c>
      <c r="G13" s="161">
        <f>IF(AND(COUNTIF(D$2:D13,D13)=1,D13&lt;&gt;""),COUNT(G$1:G12)+1,"")</f>
        <v>12</v>
      </c>
      <c r="H13" s="161" t="str">
        <f t="shared" si="0"/>
        <v>Зеркало серебро без защитной пленки</v>
      </c>
      <c r="I13" s="161" t="str">
        <f t="shared" si="1"/>
        <v>Зеркало серебро без защитной пленки</v>
      </c>
      <c r="J13" s="161">
        <f>IF(ISNUMBER(SEARCH(Бланк!$Q$6,D13)),MAX($J$1:J12)+1,0)</f>
        <v>0</v>
      </c>
      <c r="K13" s="161" t="str">
        <f>VLOOKUP(F13,Стекла!A13:AH1527,5,FALSE)</f>
        <v>Зеркало серебро без защитной пленки</v>
      </c>
      <c r="L13" s="161" t="str">
        <f>IF(J13&gt;0,VLOOKUP(Бланк!$Q$6,D13:F211,3,FALSE),"")</f>
        <v/>
      </c>
      <c r="AA13" s="161">
        <f>IF(ISNUMBER(SEARCH(Бланк!$Q$8,D13)),MAX($AA$1:AA12)+1,0)</f>
        <v>12</v>
      </c>
      <c r="AB13" s="161" t="str">
        <f>VLOOKUP(F13,Стекла!A13:$AH$1516,5,FALSE)</f>
        <v>Зеркало серебро без защитной пленки</v>
      </c>
      <c r="AC13" s="161" t="e">
        <f>IF(AA13&gt;0,VLOOKUP(Бланк!$Q$8,D13:F10023,3,FALSE),"")</f>
        <v>#N/A</v>
      </c>
      <c r="AD13" s="161" t="e">
        <f t="shared" si="2"/>
        <v>#N/A</v>
      </c>
      <c r="BA13" s="161">
        <f>IF(ISNUMBER(SEARCH(Бланк!$Q$10,D13)),MAX(BA$1:$BA12)+1,0)</f>
        <v>12</v>
      </c>
      <c r="BB13" s="161" t="str">
        <f>VLOOKUP(F13,Стекла!A13:$H$1516,5,FALSE)</f>
        <v>Зеркало серебро без защитной пленки</v>
      </c>
      <c r="BC13" s="161" t="e">
        <f>IF(BA13&gt;0,VLOOKUP(Бланк!$Q$10,D13:F10023,3,FALSE),"")</f>
        <v>#N/A</v>
      </c>
      <c r="BD13" s="161" t="str">
        <f t="shared" si="3"/>
        <v>Зеркало серебро без защитной пленки</v>
      </c>
      <c r="CA13" s="161">
        <f>IF(ISNUMBER(SEARCH(Бланк!$Q$12,D13)),MAX($CA$1:CA12)+1,0)</f>
        <v>12</v>
      </c>
      <c r="CB13" s="161" t="str">
        <f>VLOOKUP(F13,Стекла!$A13:AA$1516,5,FALSE)</f>
        <v>Зеркало серебро без защитной пленки</v>
      </c>
      <c r="CC13" s="161" t="e">
        <f>IF(CA13&gt;0,VLOOKUP(Бланк!$Q$12,D13:F10023,3,FALSE),"")</f>
        <v>#N/A</v>
      </c>
      <c r="DA13" s="161">
        <f>IF(ISNUMBER(SEARCH(Бланк!$Q$14,D13)),MAX($DA$1:DA12)+1,0)</f>
        <v>12</v>
      </c>
      <c r="DB13" s="161" t="str">
        <f>VLOOKUP(F13,Стекла!$A13:BA$1516,5,FALSE)</f>
        <v>Зеркало серебро без защитной пленки</v>
      </c>
      <c r="DC13" s="161" t="e">
        <f>IF(DA13&gt;0,VLOOKUP(Бланк!$Q$14,D13:F10023,3,FALSE),"")</f>
        <v>#N/A</v>
      </c>
      <c r="EA13" s="161">
        <f>IF(ISNUMBER(SEARCH(Бланк!$Q$16,D13)),MAX($EA$1:EA12)+1,0)</f>
        <v>12</v>
      </c>
      <c r="EB13" s="161" t="str">
        <f>VLOOKUP(F13,Стекла!$A13:CA$1516,5,FALSE)</f>
        <v>Зеркало серебро без защитной пленки</v>
      </c>
      <c r="EC13" s="161" t="e">
        <f>IF(EA13&gt;0,VLOOKUP(Бланк!$Q$16,D13:F10023,3,FALSE),"")</f>
        <v>#N/A</v>
      </c>
      <c r="FA13" s="161">
        <f>IF(ISNUMBER(SEARCH(Бланк!$Q$18,D13)),MAX($FA$1:FA12)+1,0)</f>
        <v>12</v>
      </c>
      <c r="FB13" s="161" t="str">
        <f>VLOOKUP(F13,Стекла!$A13:DA$1516,5,FALSE)</f>
        <v>Зеркало серебро без защитной пленки</v>
      </c>
      <c r="FC13" s="161" t="e">
        <f>IF(FA13&gt;0,VLOOKUP(Бланк!$Q$18,D13:F10023,3,FALSE),"")</f>
        <v>#N/A</v>
      </c>
      <c r="GA13" s="161">
        <f>IF(ISNUMBER(SEARCH(Бланк!$Q$20,D13)),MAX($GA$1:GA12)+1,0)</f>
        <v>12</v>
      </c>
      <c r="GB13" s="161" t="str">
        <f>VLOOKUP(F13,Стекла!$A13:EA$1516,5,FALSE)</f>
        <v>Зеркало серебро без защитной пленки</v>
      </c>
      <c r="GC13" s="161" t="e">
        <f>IF(GA13&gt;0,VLOOKUP(Бланк!$Q$20,D13:F10023,3,FALSE),"")</f>
        <v>#N/A</v>
      </c>
      <c r="HA13" s="161">
        <f>IF(ISNUMBER(SEARCH(Бланк!$Q$22,D13)),MAX($HA$1:HA12)+1,0)</f>
        <v>12</v>
      </c>
      <c r="HB13" s="161" t="str">
        <f>VLOOKUP(F13,Стекла!$A13:FA$1516,5,FALSE)</f>
        <v>Зеркало серебро без защитной пленки</v>
      </c>
      <c r="HC13" s="161" t="e">
        <f>IF(HA13&gt;0,VLOOKUP(Бланк!$Q$22,D13:F10023,3,FALSE),"")</f>
        <v>#N/A</v>
      </c>
      <c r="IA13" s="161">
        <f>IF(ISNUMBER(SEARCH(Бланк!$Q$24,D13)),MAX($IA$1:IA12)+1,0)</f>
        <v>12</v>
      </c>
      <c r="IB13" s="161" t="str">
        <f>VLOOKUP(F13,Стекла!$A13:GA$1516,5,FALSE)</f>
        <v>Зеркало серебро без защитной пленки</v>
      </c>
      <c r="IC13" s="161" t="e">
        <f>IF(IA13&gt;0,VLOOKUP(Бланк!$Q$24,D13:F10023,3,FALSE),"")</f>
        <v>#N/A</v>
      </c>
    </row>
    <row r="14" spans="1:243" x14ac:dyDescent="0.25">
      <c r="A14" s="161">
        <v>14</v>
      </c>
      <c r="B14" s="161">
        <f>IF(AND($E$1="ПУСТО",Стекла!E14&lt;&gt;""),MAX($B$1:B13)+1,IF(ISNUMBER(SEARCH($E$1,Стекла!B14)),MAX($B$1:B13)+1,0))</f>
        <v>0</v>
      </c>
      <c r="D14" s="161" t="str">
        <f>IF(ISERROR(F14),"",INDEX(Стекла!$E$2:$E$1001,F14,1))</f>
        <v/>
      </c>
      <c r="E14" s="161" t="str">
        <f>IF(ISERROR(F14),"",INDEX(Стекла!$B$2:$E$1001,F14,2))</f>
        <v/>
      </c>
      <c r="F14" s="161" t="e">
        <f>MATCH(ROW(A13),$B$2:B212,0)</f>
        <v>#N/A</v>
      </c>
      <c r="G14" s="161" t="str">
        <f>IF(AND(COUNTIF(D$2:D14,D14)=1,D14&lt;&gt;""),COUNT(G$1:G13)+1,"")</f>
        <v/>
      </c>
      <c r="H14" s="161" t="str">
        <f t="shared" si="0"/>
        <v/>
      </c>
      <c r="I14" s="161" t="e">
        <f t="shared" si="1"/>
        <v>#N/A</v>
      </c>
      <c r="J14" s="161">
        <f>IF(ISNUMBER(SEARCH(Бланк!$Q$6,D14)),MAX($J$1:J13)+1,0)</f>
        <v>0</v>
      </c>
      <c r="K14" s="161" t="e">
        <f>VLOOKUP(F14,Стекла!A14:AH1528,5,FALSE)</f>
        <v>#N/A</v>
      </c>
      <c r="L14" s="161" t="str">
        <f>IF(J14&gt;0,VLOOKUP(Бланк!$Q$6,D14:F212,3,FALSE),"")</f>
        <v/>
      </c>
      <c r="O14" s="161" t="s">
        <v>133</v>
      </c>
      <c r="R14" s="161">
        <f>SUM(R6:R13)*Кабинет!C9</f>
        <v>0</v>
      </c>
      <c r="AA14" s="161">
        <f>IF(ISNUMBER(SEARCH(Бланк!$Q$8,D14)),MAX($AA$1:AA13)+1,0)</f>
        <v>0</v>
      </c>
      <c r="AB14" s="161" t="e">
        <f>VLOOKUP(F14,Стекла!A14:$AH$1516,5,FALSE)</f>
        <v>#N/A</v>
      </c>
      <c r="AC14" s="161" t="str">
        <f>IF(AA14&gt;0,VLOOKUP(Бланк!$Q$8,D14:F10024,3,FALSE),"")</f>
        <v/>
      </c>
      <c r="AD14" s="161" t="e">
        <f t="shared" si="2"/>
        <v>#N/A</v>
      </c>
      <c r="AF14" s="161" t="s">
        <v>133</v>
      </c>
      <c r="AI14" s="161" t="e">
        <f>SUM(AI6:AI13)*Кабинет!$C$9</f>
        <v>#N/A</v>
      </c>
      <c r="BA14" s="161">
        <f>IF(ISNUMBER(SEARCH(Бланк!$Q$10,D14)),MAX(BA$1:$BA13)+1,0)</f>
        <v>0</v>
      </c>
      <c r="BB14" s="161" t="e">
        <f>VLOOKUP(F14,Стекла!A14:$H$1516,5,FALSE)</f>
        <v>#N/A</v>
      </c>
      <c r="BC14" s="161" t="str">
        <f>IF(BA14&gt;0,VLOOKUP(Бланк!$Q$10,D14:F10024,3,FALSE),"")</f>
        <v/>
      </c>
      <c r="BD14" s="161" t="e">
        <f t="shared" si="3"/>
        <v>#N/A</v>
      </c>
      <c r="BF14" s="161" t="s">
        <v>133</v>
      </c>
      <c r="BI14" s="161" t="e">
        <f>SUM(BI6:BI13)*Кабинет!$C$9</f>
        <v>#N/A</v>
      </c>
      <c r="CA14" s="161">
        <f>IF(ISNUMBER(SEARCH(Бланк!$Q$12,D14)),MAX($CA$1:CA13)+1,0)</f>
        <v>0</v>
      </c>
      <c r="CB14" s="161" t="e">
        <f>VLOOKUP(F14,Стекла!$A14:AA$1516,5,FALSE)</f>
        <v>#N/A</v>
      </c>
      <c r="CC14" s="161" t="str">
        <f>IF(CA14&gt;0,VLOOKUP(Бланк!$Q$12,D14:F10024,3,FALSE),"")</f>
        <v/>
      </c>
      <c r="CF14" s="161" t="s">
        <v>133</v>
      </c>
      <c r="CI14" s="161" t="e">
        <f>SUM(CI6:CI13)*Кабинет!$C$9</f>
        <v>#N/A</v>
      </c>
      <c r="DA14" s="161">
        <f>IF(ISNUMBER(SEARCH(Бланк!$Q$14,D14)),MAX($DA$1:DA13)+1,0)</f>
        <v>0</v>
      </c>
      <c r="DB14" s="161" t="e">
        <f>VLOOKUP(F14,Стекла!$A14:BA$1516,5,FALSE)</f>
        <v>#N/A</v>
      </c>
      <c r="DC14" s="161" t="str">
        <f>IF(DA14&gt;0,VLOOKUP(Бланк!$Q$14,D14:F10024,3,FALSE),"")</f>
        <v/>
      </c>
      <c r="DF14" s="161" t="s">
        <v>133</v>
      </c>
      <c r="DI14" s="161" t="e">
        <f>SUM(DI6:DI13)*Кабинет!$C$9</f>
        <v>#N/A</v>
      </c>
      <c r="EA14" s="161">
        <f>IF(ISNUMBER(SEARCH(Бланк!$Q$16,D14)),MAX($EA$1:EA13)+1,0)</f>
        <v>0</v>
      </c>
      <c r="EB14" s="161" t="e">
        <f>VLOOKUP(F14,Стекла!$A14:CA$1516,5,FALSE)</f>
        <v>#N/A</v>
      </c>
      <c r="EC14" s="161" t="str">
        <f>IF(EA14&gt;0,VLOOKUP(Бланк!$Q$16,D14:F10024,3,FALSE),"")</f>
        <v/>
      </c>
      <c r="EF14" s="161" t="s">
        <v>133</v>
      </c>
      <c r="EI14" s="161" t="e">
        <f>SUM(EI6:EI13)*Кабинет!$C$9</f>
        <v>#N/A</v>
      </c>
      <c r="FA14" s="161">
        <f>IF(ISNUMBER(SEARCH(Бланк!$Q$18,D14)),MAX($FA$1:FA13)+1,0)</f>
        <v>0</v>
      </c>
      <c r="FB14" s="161" t="e">
        <f>VLOOKUP(F14,Стекла!$A14:DA$1516,5,FALSE)</f>
        <v>#N/A</v>
      </c>
      <c r="FC14" s="161" t="str">
        <f>IF(FA14&gt;0,VLOOKUP(Бланк!$Q$18,D14:F10024,3,FALSE),"")</f>
        <v/>
      </c>
      <c r="FF14" s="161" t="s">
        <v>133</v>
      </c>
      <c r="FI14" s="161" t="e">
        <f>SUM(FI6:FI13)*Кабинет!$C$9</f>
        <v>#N/A</v>
      </c>
      <c r="GA14" s="161">
        <f>IF(ISNUMBER(SEARCH(Бланк!$Q$20,D14)),MAX($GA$1:GA13)+1,0)</f>
        <v>0</v>
      </c>
      <c r="GB14" s="161" t="e">
        <f>VLOOKUP(F14,Стекла!$A14:EA$1516,5,FALSE)</f>
        <v>#N/A</v>
      </c>
      <c r="GC14" s="161" t="str">
        <f>IF(GA14&gt;0,VLOOKUP(Бланк!$Q$20,D14:F10024,3,FALSE),"")</f>
        <v/>
      </c>
      <c r="GF14" s="161" t="s">
        <v>133</v>
      </c>
      <c r="GI14" s="161" t="e">
        <f>SUM(GI6:GI13)*Кабинет!$C$9</f>
        <v>#N/A</v>
      </c>
      <c r="HA14" s="161">
        <f>IF(ISNUMBER(SEARCH(Бланк!$Q$22,D14)),MAX($HA$1:HA13)+1,0)</f>
        <v>0</v>
      </c>
      <c r="HB14" s="161" t="e">
        <f>VLOOKUP(F14,Стекла!$A14:FA$1516,5,FALSE)</f>
        <v>#N/A</v>
      </c>
      <c r="HC14" s="161" t="str">
        <f>IF(HA14&gt;0,VLOOKUP(Бланк!$Q$22,D14:F10024,3,FALSE),"")</f>
        <v/>
      </c>
      <c r="HF14" s="161" t="s">
        <v>133</v>
      </c>
      <c r="HI14" s="161" t="e">
        <f>SUM(HI6:HI13)*Кабинет!$C$9</f>
        <v>#N/A</v>
      </c>
      <c r="IA14" s="161">
        <f>IF(ISNUMBER(SEARCH(Бланк!$Q$24,D14)),MAX($IA$1:IA13)+1,0)</f>
        <v>0</v>
      </c>
      <c r="IB14" s="161" t="e">
        <f>VLOOKUP(F14,Стекла!$A14:GA$1516,5,FALSE)</f>
        <v>#N/A</v>
      </c>
      <c r="IC14" s="161" t="str">
        <f>IF(IA14&gt;0,VLOOKUP(Бланк!$Q$24,D14:F10024,3,FALSE),"")</f>
        <v/>
      </c>
      <c r="IF14" s="161" t="s">
        <v>133</v>
      </c>
      <c r="II14" s="161" t="e">
        <f>SUM(II6:II13)*Кабинет!$C$9</f>
        <v>#N/A</v>
      </c>
    </row>
    <row r="15" spans="1:243" x14ac:dyDescent="0.25">
      <c r="A15" s="161">
        <v>15</v>
      </c>
      <c r="B15" s="161">
        <f>IF(AND($E$1="ПУСТО",Стекла!E15&lt;&gt;""),MAX($B$1:B14)+1,IF(ISNUMBER(SEARCH($E$1,Стекла!B15)),MAX($B$1:B14)+1,0))</f>
        <v>0</v>
      </c>
      <c r="D15" s="161" t="str">
        <f>IF(ISERROR(F15),"",INDEX(Стекла!$E$2:$E$1001,F15,1))</f>
        <v/>
      </c>
      <c r="E15" s="161" t="str">
        <f>IF(ISERROR(F15),"",INDEX(Стекла!$B$2:$E$1001,F15,2))</f>
        <v/>
      </c>
      <c r="F15" s="161" t="e">
        <f>MATCH(ROW(A14),$B$2:B213,0)</f>
        <v>#N/A</v>
      </c>
      <c r="G15" s="161" t="str">
        <f>IF(AND(COUNTIF(D$2:D15,D15)=1,D15&lt;&gt;""),COUNT(G$1:G14)+1,"")</f>
        <v/>
      </c>
      <c r="H15" s="161" t="str">
        <f t="shared" si="0"/>
        <v/>
      </c>
      <c r="I15" s="161" t="e">
        <f t="shared" si="1"/>
        <v>#N/A</v>
      </c>
      <c r="J15" s="161">
        <f>IF(ISNUMBER(SEARCH(Бланк!$Q$6,D15)),MAX($J$1:J14)+1,0)</f>
        <v>0</v>
      </c>
      <c r="K15" s="161" t="e">
        <f>VLOOKUP(F15,Стекла!A15:AH1529,5,FALSE)</f>
        <v>#N/A</v>
      </c>
      <c r="L15" s="161" t="str">
        <f>IF(J15&gt;0,VLOOKUP(Бланк!$Q$6,D15:F213,3,FALSE),"")</f>
        <v/>
      </c>
      <c r="O15" s="161" t="s">
        <v>134</v>
      </c>
      <c r="R15" s="161">
        <f>IF(ISERROR(N2),0,SUM(R6:R14))</f>
        <v>738.95249999999999</v>
      </c>
      <c r="AA15" s="161">
        <f>IF(ISNUMBER(SEARCH(Бланк!$Q$8,D15)),MAX($AA$1:AA14)+1,0)</f>
        <v>0</v>
      </c>
      <c r="AB15" s="161" t="e">
        <f>VLOOKUP(F15,Стекла!A15:$AH$1516,5,FALSE)</f>
        <v>#N/A</v>
      </c>
      <c r="AC15" s="161" t="str">
        <f>IF(AA15&gt;0,VLOOKUP(Бланк!$Q$8,D15:F10025,3,FALSE),"")</f>
        <v/>
      </c>
      <c r="AD15" s="161" t="e">
        <f t="shared" si="2"/>
        <v>#N/A</v>
      </c>
      <c r="AF15" s="161" t="s">
        <v>134</v>
      </c>
      <c r="AI15" s="161">
        <f>IF(ISERROR(AE2),0,SUM(AI6:AI14))</f>
        <v>0</v>
      </c>
      <c r="BA15" s="161">
        <f>IF(ISNUMBER(SEARCH(Бланк!$Q$10,D15)),MAX(BA$1:$BA14)+1,0)</f>
        <v>0</v>
      </c>
      <c r="BB15" s="161" t="e">
        <f>VLOOKUP(F15,Стекла!A15:$H$1516,5,FALSE)</f>
        <v>#N/A</v>
      </c>
      <c r="BC15" s="161" t="str">
        <f>IF(BA15&gt;0,VLOOKUP(Бланк!$Q$10,D15:F10025,3,FALSE),"")</f>
        <v/>
      </c>
      <c r="BD15" s="161" t="e">
        <f t="shared" si="3"/>
        <v>#N/A</v>
      </c>
      <c r="BF15" s="161" t="s">
        <v>134</v>
      </c>
      <c r="BI15" s="161">
        <f>IF(ISERROR(BE2),0,SUM(BI6:BI14))</f>
        <v>0</v>
      </c>
      <c r="CA15" s="161">
        <f>IF(ISNUMBER(SEARCH(Бланк!$Q$12,D15)),MAX($CA$1:CA14)+1,0)</f>
        <v>0</v>
      </c>
      <c r="CB15" s="161" t="e">
        <f>VLOOKUP(F15,Стекла!$A15:AA$1516,5,FALSE)</f>
        <v>#N/A</v>
      </c>
      <c r="CC15" s="161" t="str">
        <f>IF(CA15&gt;0,VLOOKUP(Бланк!$Q$12,D15:F10025,3,FALSE),"")</f>
        <v/>
      </c>
      <c r="CF15" s="161" t="s">
        <v>134</v>
      </c>
      <c r="CI15" s="161">
        <f>IF(ISERROR(CE2),0,SUM(CI6:CI14))</f>
        <v>0</v>
      </c>
      <c r="DA15" s="161">
        <f>IF(ISNUMBER(SEARCH(Бланк!$Q$14,D15)),MAX($DA$1:DA14)+1,0)</f>
        <v>0</v>
      </c>
      <c r="DB15" s="161" t="e">
        <f>VLOOKUP(F15,Стекла!$A15:BA$1516,5,FALSE)</f>
        <v>#N/A</v>
      </c>
      <c r="DC15" s="161" t="str">
        <f>IF(DA15&gt;0,VLOOKUP(Бланк!$Q$14,D15:F10025,3,FALSE),"")</f>
        <v/>
      </c>
      <c r="DF15" s="161" t="s">
        <v>134</v>
      </c>
      <c r="DI15" s="161">
        <f>IF(ISERROR(DE2),0,SUM(DI6:DI14))</f>
        <v>0</v>
      </c>
      <c r="EA15" s="161">
        <f>IF(ISNUMBER(SEARCH(Бланк!$Q$16,D15)),MAX($EA$1:EA14)+1,0)</f>
        <v>0</v>
      </c>
      <c r="EB15" s="161" t="e">
        <f>VLOOKUP(F15,Стекла!$A15:CA$1516,5,FALSE)</f>
        <v>#N/A</v>
      </c>
      <c r="EC15" s="161" t="str">
        <f>IF(EA15&gt;0,VLOOKUP(Бланк!$Q$16,D15:F10025,3,FALSE),"")</f>
        <v/>
      </c>
      <c r="EF15" s="161" t="s">
        <v>134</v>
      </c>
      <c r="EI15" s="161">
        <f>IF(ISERROR(EE2),0,SUM(EI6:EI14))</f>
        <v>0</v>
      </c>
      <c r="FA15" s="161">
        <f>IF(ISNUMBER(SEARCH(Бланк!$Q$18,D15)),MAX($FA$1:FA14)+1,0)</f>
        <v>0</v>
      </c>
      <c r="FB15" s="161" t="e">
        <f>VLOOKUP(F15,Стекла!$A15:DA$1516,5,FALSE)</f>
        <v>#N/A</v>
      </c>
      <c r="FC15" s="161" t="str">
        <f>IF(FA15&gt;0,VLOOKUP(Бланк!$Q$18,D15:F10025,3,FALSE),"")</f>
        <v/>
      </c>
      <c r="FF15" s="161" t="s">
        <v>134</v>
      </c>
      <c r="FI15" s="161">
        <f>IF(ISERROR(FE2),0,SUM(FI6:FI14))</f>
        <v>0</v>
      </c>
      <c r="GA15" s="161">
        <f>IF(ISNUMBER(SEARCH(Бланк!$Q$20,D15)),MAX($GA$1:GA14)+1,0)</f>
        <v>0</v>
      </c>
      <c r="GB15" s="161" t="e">
        <f>VLOOKUP(F15,Стекла!$A15:EA$1516,5,FALSE)</f>
        <v>#N/A</v>
      </c>
      <c r="GC15" s="161" t="str">
        <f>IF(GA15&gt;0,VLOOKUP(Бланк!$Q$20,D15:F10025,3,FALSE),"")</f>
        <v/>
      </c>
      <c r="GF15" s="161" t="s">
        <v>134</v>
      </c>
      <c r="GI15" s="161">
        <f>IF(ISERROR(GE2),0,SUM(GI6:GI14))</f>
        <v>0</v>
      </c>
      <c r="HA15" s="161">
        <f>IF(ISNUMBER(SEARCH(Бланк!$Q$22,D15)),MAX($HA$1:HA14)+1,0)</f>
        <v>0</v>
      </c>
      <c r="HB15" s="161" t="e">
        <f>VLOOKUP(F15,Стекла!$A15:FA$1516,5,FALSE)</f>
        <v>#N/A</v>
      </c>
      <c r="HC15" s="161" t="str">
        <f>IF(HA15&gt;0,VLOOKUP(Бланк!$Q$22,D15:F10025,3,FALSE),"")</f>
        <v/>
      </c>
      <c r="HF15" s="161" t="s">
        <v>134</v>
      </c>
      <c r="HI15" s="161">
        <f>IF(ISERROR(HE2),0,SUM(HI6:HI14))</f>
        <v>0</v>
      </c>
      <c r="IA15" s="161">
        <f>IF(ISNUMBER(SEARCH(Бланк!$Q$24,D15)),MAX($IA$1:IA14)+1,0)</f>
        <v>0</v>
      </c>
      <c r="IB15" s="161" t="e">
        <f>VLOOKUP(F15,Стекла!$A15:GA$1516,5,FALSE)</f>
        <v>#N/A</v>
      </c>
      <c r="IC15" s="161" t="str">
        <f>IF(IA15&gt;0,VLOOKUP(Бланк!$Q$24,D15:F10025,3,FALSE),"")</f>
        <v/>
      </c>
      <c r="IF15" s="161" t="s">
        <v>134</v>
      </c>
      <c r="II15" s="161">
        <f>IF(ISERROR(IE2),0,SUM(II6:II14))</f>
        <v>0</v>
      </c>
    </row>
    <row r="16" spans="1:243" x14ac:dyDescent="0.25">
      <c r="A16" s="161">
        <v>16</v>
      </c>
      <c r="B16" s="161">
        <f>IF(AND($E$1="ПУСТО",Стекла!E16&lt;&gt;""),MAX($B$1:B15)+1,IF(ISNUMBER(SEARCH($E$1,Стекла!B16)),MAX($B$1:B15)+1,0))</f>
        <v>0</v>
      </c>
      <c r="D16" s="161" t="str">
        <f>IF(ISERROR(F16),"",INDEX(Стекла!$E$2:$E$1001,F16,1))</f>
        <v/>
      </c>
      <c r="E16" s="161" t="str">
        <f>IF(ISERROR(F16),"",INDEX(Стекла!$B$2:$E$1001,F16,2))</f>
        <v/>
      </c>
      <c r="F16" s="161" t="e">
        <f>MATCH(ROW(A15),$B$2:B214,0)</f>
        <v>#N/A</v>
      </c>
      <c r="G16" s="161" t="str">
        <f>IF(AND(COUNTIF(D$2:D16,D16)=1,D16&lt;&gt;""),COUNT(G$1:G15)+1,"")</f>
        <v/>
      </c>
      <c r="H16" s="161" t="str">
        <f t="shared" si="0"/>
        <v/>
      </c>
      <c r="I16" s="161" t="e">
        <f t="shared" si="1"/>
        <v>#N/A</v>
      </c>
      <c r="J16" s="161">
        <f>IF(ISNUMBER(SEARCH(Бланк!$Q$6,D16)),MAX($J$1:J15)+1,0)</f>
        <v>0</v>
      </c>
      <c r="K16" s="161" t="e">
        <f>VLOOKUP(F16,Стекла!A16:AH1530,5,FALSE)</f>
        <v>#N/A</v>
      </c>
      <c r="L16" s="161" t="str">
        <f>IF(J16&gt;0,VLOOKUP(Бланк!$Q$6,D16:F214,3,FALSE),"")</f>
        <v/>
      </c>
      <c r="AA16" s="161">
        <f>IF(ISNUMBER(SEARCH(Бланк!$Q$8,D16)),MAX($AA$1:AA15)+1,0)</f>
        <v>0</v>
      </c>
      <c r="AB16" s="161" t="e">
        <f>VLOOKUP(F16,Стекла!A16:$AH$1516,5,FALSE)</f>
        <v>#N/A</v>
      </c>
      <c r="AC16" s="161" t="str">
        <f>IF(AA16&gt;0,VLOOKUP(Бланк!$Q$8,D16:F10026,3,FALSE),"")</f>
        <v/>
      </c>
      <c r="AD16" s="161" t="e">
        <f t="shared" si="2"/>
        <v>#N/A</v>
      </c>
      <c r="BA16" s="161">
        <f>IF(ISNUMBER(SEARCH(Бланк!$Q$10,D16)),MAX(BA$1:$BA15)+1,0)</f>
        <v>0</v>
      </c>
      <c r="BB16" s="161" t="e">
        <f>VLOOKUP(F16,Стекла!A16:$H$1516,5,FALSE)</f>
        <v>#N/A</v>
      </c>
      <c r="BC16" s="161" t="str">
        <f>IF(BA16&gt;0,VLOOKUP(Бланк!$Q$10,D16:F10026,3,FALSE),"")</f>
        <v/>
      </c>
      <c r="BD16" s="161" t="e">
        <f t="shared" si="3"/>
        <v>#N/A</v>
      </c>
      <c r="CA16" s="161">
        <f>IF(ISNUMBER(SEARCH(Бланк!$Q$12,D16)),MAX($CA$1:CA15)+1,0)</f>
        <v>0</v>
      </c>
      <c r="CB16" s="161" t="e">
        <f>VLOOKUP(F16,Стекла!$A16:AA$1516,5,FALSE)</f>
        <v>#N/A</v>
      </c>
      <c r="CC16" s="161" t="str">
        <f>IF(CA16&gt;0,VLOOKUP(Бланк!$Q$12,D16:F10026,3,FALSE),"")</f>
        <v/>
      </c>
      <c r="DA16" s="161">
        <f>IF(ISNUMBER(SEARCH(Бланк!$Q$14,D16)),MAX($DA$1:DA15)+1,0)</f>
        <v>0</v>
      </c>
      <c r="DB16" s="161" t="e">
        <f>VLOOKUP(F16,Стекла!$A16:BA$1516,5,FALSE)</f>
        <v>#N/A</v>
      </c>
      <c r="DC16" s="161" t="str">
        <f>IF(DA16&gt;0,VLOOKUP(Бланк!$Q$14,D16:F10026,3,FALSE),"")</f>
        <v/>
      </c>
      <c r="EA16" s="161">
        <f>IF(ISNUMBER(SEARCH(Бланк!$Q$16,D16)),MAX($EA$1:EA15)+1,0)</f>
        <v>0</v>
      </c>
      <c r="EB16" s="161" t="e">
        <f>VLOOKUP(F16,Стекла!$A16:CA$1516,5,FALSE)</f>
        <v>#N/A</v>
      </c>
      <c r="EC16" s="161" t="str">
        <f>IF(EA16&gt;0,VLOOKUP(Бланк!$Q$16,D16:F10026,3,FALSE),"")</f>
        <v/>
      </c>
      <c r="FA16" s="161">
        <f>IF(ISNUMBER(SEARCH(Бланк!$Q$18,D16)),MAX($FA$1:FA15)+1,0)</f>
        <v>0</v>
      </c>
      <c r="FB16" s="161" t="e">
        <f>VLOOKUP(F16,Стекла!$A16:DA$1516,5,FALSE)</f>
        <v>#N/A</v>
      </c>
      <c r="FC16" s="161" t="str">
        <f>IF(FA16&gt;0,VLOOKUP(Бланк!$Q$18,D16:F10026,3,FALSE),"")</f>
        <v/>
      </c>
      <c r="GA16" s="161">
        <f>IF(ISNUMBER(SEARCH(Бланк!$Q$20,D16)),MAX($GA$1:GA15)+1,0)</f>
        <v>0</v>
      </c>
      <c r="GB16" s="161" t="e">
        <f>VLOOKUP(F16,Стекла!$A16:EA$1516,5,FALSE)</f>
        <v>#N/A</v>
      </c>
      <c r="GC16" s="161" t="str">
        <f>IF(GA16&gt;0,VLOOKUP(Бланк!$Q$20,D16:F10026,3,FALSE),"")</f>
        <v/>
      </c>
      <c r="HA16" s="161">
        <f>IF(ISNUMBER(SEARCH(Бланк!$Q$22,D16)),MAX($HA$1:HA15)+1,0)</f>
        <v>0</v>
      </c>
      <c r="HB16" s="161" t="e">
        <f>VLOOKUP(F16,Стекла!$A16:FA$1516,5,FALSE)</f>
        <v>#N/A</v>
      </c>
      <c r="HC16" s="161" t="str">
        <f>IF(HA16&gt;0,VLOOKUP(Бланк!$Q$22,D16:F10026,3,FALSE),"")</f>
        <v/>
      </c>
      <c r="IA16" s="161">
        <f>IF(ISNUMBER(SEARCH(Бланк!$Q$24,D16)),MAX($IA$1:IA15)+1,0)</f>
        <v>0</v>
      </c>
      <c r="IB16" s="161" t="e">
        <f>VLOOKUP(F16,Стекла!$A16:GA$1516,5,FALSE)</f>
        <v>#N/A</v>
      </c>
      <c r="IC16" s="161" t="str">
        <f>IF(IA16&gt;0,VLOOKUP(Бланк!$Q$24,D16:F10026,3,FALSE),"")</f>
        <v/>
      </c>
    </row>
    <row r="17" spans="1:243" x14ac:dyDescent="0.25">
      <c r="A17" s="161">
        <v>17</v>
      </c>
      <c r="B17" s="161">
        <f>IF(AND($E$1="ПУСТО",Стекла!E17&lt;&gt;""),MAX($B$1:B16)+1,IF(ISNUMBER(SEARCH($E$1,Стекла!B17)),MAX($B$1:B16)+1,0))</f>
        <v>0</v>
      </c>
      <c r="D17" s="161" t="str">
        <f>IF(ISERROR(F17),"",INDEX(Стекла!$E$2:$E$1001,F17,1))</f>
        <v/>
      </c>
      <c r="E17" s="161" t="str">
        <f>IF(ISERROR(F17),"",INDEX(Стекла!$B$2:$E$1001,F17,2))</f>
        <v/>
      </c>
      <c r="F17" s="161" t="e">
        <f>MATCH(ROW(A16),$B$2:B215,0)</f>
        <v>#N/A</v>
      </c>
      <c r="G17" s="161" t="str">
        <f>IF(AND(COUNTIF(D$2:D17,D17)=1,D17&lt;&gt;""),COUNT(G$1:G16)+1,"")</f>
        <v/>
      </c>
      <c r="H17" s="161" t="str">
        <f t="shared" si="0"/>
        <v/>
      </c>
      <c r="I17" s="161" t="e">
        <f t="shared" si="1"/>
        <v>#N/A</v>
      </c>
      <c r="J17" s="161">
        <f>IF(ISNUMBER(SEARCH(Бланк!$Q$6,D17)),MAX($J$1:J16)+1,0)</f>
        <v>0</v>
      </c>
      <c r="K17" s="161" t="e">
        <f>VLOOKUP(F17,Стекла!A17:AH1531,5,FALSE)</f>
        <v>#N/A</v>
      </c>
      <c r="L17" s="161" t="str">
        <f>IF(J17&gt;0,VLOOKUP(Бланк!$Q$6,D17:F215,3,FALSE),"")</f>
        <v/>
      </c>
      <c r="O17" s="161" t="s">
        <v>135</v>
      </c>
      <c r="P17" s="161">
        <v>10</v>
      </c>
      <c r="Q17" s="161">
        <f>Q6</f>
        <v>0.53625</v>
      </c>
      <c r="R17" s="161">
        <f>IF(AND(ISERROR(N2) ),0,IF(N2&gt;1.5,P17*Q17,0))</f>
        <v>5.3624999999999998</v>
      </c>
      <c r="AA17" s="161">
        <f>IF(ISNUMBER(SEARCH(Бланк!$Q$8,D17)),MAX($AA$1:AA16)+1,0)</f>
        <v>0</v>
      </c>
      <c r="AB17" s="161" t="e">
        <f>VLOOKUP(F17,Стекла!A17:$AH$1516,5,FALSE)</f>
        <v>#N/A</v>
      </c>
      <c r="AC17" s="161" t="str">
        <f>IF(AA17&gt;0,VLOOKUP(Бланк!$Q$8,D17:F10027,3,FALSE),"")</f>
        <v/>
      </c>
      <c r="AD17" s="161" t="e">
        <f t="shared" si="2"/>
        <v>#N/A</v>
      </c>
      <c r="AF17" s="161" t="s">
        <v>135</v>
      </c>
      <c r="AG17" s="161">
        <v>10</v>
      </c>
      <c r="AH17" s="161">
        <f>AH6</f>
        <v>0</v>
      </c>
      <c r="AI17" s="161">
        <f>IF(AND(ISERROR(AE2) ),0,IF(AE2&gt;1.5,AH17*AG17,0))</f>
        <v>0</v>
      </c>
      <c r="BA17" s="161">
        <f>IF(ISNUMBER(SEARCH(Бланк!$Q$10,D17)),MAX(BA$1:$BA16)+1,0)</f>
        <v>0</v>
      </c>
      <c r="BB17" s="161" t="e">
        <f>VLOOKUP(F17,Стекла!A17:$H$1516,5,FALSE)</f>
        <v>#N/A</v>
      </c>
      <c r="BC17" s="161" t="str">
        <f>IF(BA17&gt;0,VLOOKUP(Бланк!$Q$10,D17:F10027,3,FALSE),"")</f>
        <v/>
      </c>
      <c r="BD17" s="161" t="e">
        <f t="shared" si="3"/>
        <v>#N/A</v>
      </c>
      <c r="BF17" s="161" t="s">
        <v>135</v>
      </c>
      <c r="BG17" s="161">
        <v>10</v>
      </c>
      <c r="BH17" s="161">
        <f>BH6</f>
        <v>0</v>
      </c>
      <c r="BI17" s="161">
        <f>IF(AND(ISERROR(BE2) ),0,IF(BE2&gt;1.5,BH17*BG17,0))</f>
        <v>0</v>
      </c>
      <c r="CA17" s="161">
        <f>IF(ISNUMBER(SEARCH(Бланк!$Q$12,D17)),MAX($CA$1:CA16)+1,0)</f>
        <v>0</v>
      </c>
      <c r="CB17" s="161" t="e">
        <f>VLOOKUP(F17,Стекла!$A17:AA$1516,5,FALSE)</f>
        <v>#N/A</v>
      </c>
      <c r="CC17" s="161" t="str">
        <f>IF(CA17&gt;0,VLOOKUP(Бланк!$Q$12,D17:F10027,3,FALSE),"")</f>
        <v/>
      </c>
      <c r="CF17" s="161" t="s">
        <v>135</v>
      </c>
      <c r="CG17" s="161">
        <v>10</v>
      </c>
      <c r="CH17" s="161">
        <f>CH6</f>
        <v>0</v>
      </c>
      <c r="CI17" s="161">
        <f>IF(AND(ISERROR(CE2) ),0,IF(CE2&gt;1.5,CH17*CG17,0))</f>
        <v>0</v>
      </c>
      <c r="DA17" s="161">
        <f>IF(ISNUMBER(SEARCH(Бланк!$Q$14,D17)),MAX($DA$1:DA16)+1,0)</f>
        <v>0</v>
      </c>
      <c r="DB17" s="161" t="e">
        <f>VLOOKUP(F17,Стекла!$A17:BA$1516,5,FALSE)</f>
        <v>#N/A</v>
      </c>
      <c r="DC17" s="161" t="str">
        <f>IF(DA17&gt;0,VLOOKUP(Бланк!$Q$14,D17:F10027,3,FALSE),"")</f>
        <v/>
      </c>
      <c r="DF17" s="161" t="s">
        <v>135</v>
      </c>
      <c r="DG17" s="161">
        <v>10</v>
      </c>
      <c r="DH17" s="161">
        <f>DH6</f>
        <v>0</v>
      </c>
      <c r="DI17" s="161">
        <f>IF(AND(ISERROR(DE2) ),0,IF(DE2&gt;1.5,DH17*DG17,0))</f>
        <v>0</v>
      </c>
      <c r="EA17" s="161">
        <f>IF(ISNUMBER(SEARCH(Бланк!$Q$16,D17)),MAX($EA$1:EA16)+1,0)</f>
        <v>0</v>
      </c>
      <c r="EB17" s="161" t="e">
        <f>VLOOKUP(F17,Стекла!$A17:CA$1516,5,FALSE)</f>
        <v>#N/A</v>
      </c>
      <c r="EC17" s="161" t="str">
        <f>IF(EA17&gt;0,VLOOKUP(Бланк!$Q$16,D17:F10027,3,FALSE),"")</f>
        <v/>
      </c>
      <c r="EF17" s="161" t="s">
        <v>135</v>
      </c>
      <c r="EG17" s="161">
        <v>10</v>
      </c>
      <c r="EH17" s="161">
        <f>EH6</f>
        <v>0</v>
      </c>
      <c r="EI17" s="161">
        <f>IF(AND(ISERROR(EE2) ),0,IF(EE2&gt;1.5,EH17*EG17,0))</f>
        <v>0</v>
      </c>
      <c r="FA17" s="161">
        <f>IF(ISNUMBER(SEARCH(Бланк!$Q$18,D17)),MAX($FA$1:FA16)+1,0)</f>
        <v>0</v>
      </c>
      <c r="FB17" s="161" t="e">
        <f>VLOOKUP(F17,Стекла!$A17:DA$1516,5,FALSE)</f>
        <v>#N/A</v>
      </c>
      <c r="FC17" s="161" t="str">
        <f>IF(FA17&gt;0,VLOOKUP(Бланк!$Q$18,D17:F10027,3,FALSE),"")</f>
        <v/>
      </c>
      <c r="FF17" s="161" t="s">
        <v>135</v>
      </c>
      <c r="FG17" s="161">
        <v>10</v>
      </c>
      <c r="FH17" s="161">
        <f>FH6</f>
        <v>0</v>
      </c>
      <c r="FI17" s="161">
        <f>IF(AND(ISERROR(FE2) ),0,IF(FE2&gt;1.5,FH17*FG17,0))</f>
        <v>0</v>
      </c>
      <c r="GA17" s="161">
        <f>IF(ISNUMBER(SEARCH(Бланк!$Q$20,D17)),MAX($GA$1:GA16)+1,0)</f>
        <v>0</v>
      </c>
      <c r="GB17" s="161" t="e">
        <f>VLOOKUP(F17,Стекла!$A17:EA$1516,5,FALSE)</f>
        <v>#N/A</v>
      </c>
      <c r="GC17" s="161" t="str">
        <f>IF(GA17&gt;0,VLOOKUP(Бланк!$Q$20,D17:F10027,3,FALSE),"")</f>
        <v/>
      </c>
      <c r="GF17" s="161" t="s">
        <v>135</v>
      </c>
      <c r="GG17" s="161">
        <v>10</v>
      </c>
      <c r="GH17" s="161">
        <f>GH6</f>
        <v>0</v>
      </c>
      <c r="GI17" s="161">
        <f>IF(AND(ISERROR(GE2) ),0,IF(GE2&gt;1.5,GH17*GG17,0))</f>
        <v>0</v>
      </c>
      <c r="HA17" s="161">
        <f>IF(ISNUMBER(SEARCH(Бланк!$Q$22,D17)),MAX($HA$1:HA16)+1,0)</f>
        <v>0</v>
      </c>
      <c r="HB17" s="161" t="e">
        <f>VLOOKUP(F17,Стекла!$A17:FA$1516,5,FALSE)</f>
        <v>#N/A</v>
      </c>
      <c r="HC17" s="161" t="str">
        <f>IF(HA17&gt;0,VLOOKUP(Бланк!$Q$22,D17:F10027,3,FALSE),"")</f>
        <v/>
      </c>
      <c r="HF17" s="161" t="s">
        <v>135</v>
      </c>
      <c r="HG17" s="161">
        <v>10</v>
      </c>
      <c r="HH17" s="161">
        <f>HH6</f>
        <v>0</v>
      </c>
      <c r="HI17" s="161">
        <f>IF(AND(ISERROR(HE2) ),0,IF(HE2&gt;1.5,HH17*HG17,0))</f>
        <v>0</v>
      </c>
      <c r="IA17" s="161">
        <f>IF(ISNUMBER(SEARCH(Бланк!$Q$24,D17)),MAX($IA$1:IA16)+1,0)</f>
        <v>0</v>
      </c>
      <c r="IB17" s="161" t="e">
        <f>VLOOKUP(F17,Стекла!$A17:GA$1516,5,FALSE)</f>
        <v>#N/A</v>
      </c>
      <c r="IC17" s="161" t="str">
        <f>IF(IA17&gt;0,VLOOKUP(Бланк!$Q$24,D17:F10027,3,FALSE),"")</f>
        <v/>
      </c>
      <c r="IF17" s="161" t="s">
        <v>135</v>
      </c>
      <c r="IG17" s="161">
        <v>10</v>
      </c>
      <c r="IH17" s="161">
        <f>IH6</f>
        <v>0</v>
      </c>
      <c r="II17" s="161">
        <f>IF(AND(ISERROR(IE2) ),0,IF(IE2&gt;1.5,IH17*IG17,0))</f>
        <v>0</v>
      </c>
    </row>
    <row r="18" spans="1:243" x14ac:dyDescent="0.25">
      <c r="A18" s="161">
        <v>18</v>
      </c>
      <c r="B18" s="161">
        <f>IF(AND($E$1="ПУСТО",Стекла!E18&lt;&gt;""),MAX($B$1:B17)+1,IF(ISNUMBER(SEARCH($E$1,Стекла!B18)),MAX($B$1:B17)+1,0))</f>
        <v>0</v>
      </c>
      <c r="D18" s="161" t="str">
        <f>IF(ISERROR(F18),"",INDEX(Стекла!$E$2:$E$1001,F18,1))</f>
        <v/>
      </c>
      <c r="E18" s="161" t="str">
        <f>IF(ISERROR(F18),"",INDEX(Стекла!$B$2:$E$1001,F18,2))</f>
        <v/>
      </c>
      <c r="F18" s="161" t="e">
        <f>MATCH(ROW(A17),$B$2:B216,0)</f>
        <v>#N/A</v>
      </c>
      <c r="G18" s="161" t="str">
        <f>IF(AND(COUNTIF(D$2:D18,D18)=1,D18&lt;&gt;""),COUNT(G$1:G17)+1,"")</f>
        <v/>
      </c>
      <c r="H18" s="161" t="str">
        <f t="shared" si="0"/>
        <v/>
      </c>
      <c r="I18" s="161" t="e">
        <f t="shared" si="1"/>
        <v>#N/A</v>
      </c>
      <c r="J18" s="161">
        <f>IF(ISNUMBER(SEARCH(Бланк!$Q$6,D18)),MAX($J$1:J17)+1,0)</f>
        <v>0</v>
      </c>
      <c r="K18" s="161" t="e">
        <f>VLOOKUP(F18,Стекла!A18:AH1532,5,FALSE)</f>
        <v>#N/A</v>
      </c>
      <c r="L18" s="161" t="str">
        <f>IF(J18&gt;0,VLOOKUP(Бланк!$Q$6,D18:F216,3,FALSE),"")</f>
        <v/>
      </c>
      <c r="AA18" s="161">
        <f>IF(ISNUMBER(SEARCH(Бланк!$Q$8,D18)),MAX($AA$1:AA17)+1,0)</f>
        <v>0</v>
      </c>
      <c r="AB18" s="161" t="e">
        <f>VLOOKUP(F18,Стекла!A18:$AH$1516,5,FALSE)</f>
        <v>#N/A</v>
      </c>
      <c r="AC18" s="161" t="str">
        <f>IF(AA18&gt;0,VLOOKUP(Бланк!$Q$8,D18:F10028,3,FALSE),"")</f>
        <v/>
      </c>
      <c r="AD18" s="161" t="e">
        <f t="shared" si="2"/>
        <v>#N/A</v>
      </c>
      <c r="BA18" s="161">
        <f>IF(ISNUMBER(SEARCH(Бланк!$Q$10,D18)),MAX(BA$1:$BA17)+1,0)</f>
        <v>0</v>
      </c>
      <c r="BB18" s="161" t="e">
        <f>VLOOKUP(F18,Стекла!A18:$H$1516,5,FALSE)</f>
        <v>#N/A</v>
      </c>
      <c r="BC18" s="161" t="str">
        <f>IF(BA18&gt;0,VLOOKUP(Бланк!$Q$10,D18:F10028,3,FALSE),"")</f>
        <v/>
      </c>
      <c r="BD18" s="161" t="e">
        <f t="shared" si="3"/>
        <v>#N/A</v>
      </c>
      <c r="CA18" s="161">
        <f>IF(ISNUMBER(SEARCH(Бланк!$Q$12,D18)),MAX($CA$1:CA17)+1,0)</f>
        <v>0</v>
      </c>
      <c r="CB18" s="161" t="e">
        <f>VLOOKUP(F18,Стекла!$A18:AA$1516,5,FALSE)</f>
        <v>#N/A</v>
      </c>
      <c r="CC18" s="161" t="str">
        <f>IF(CA18&gt;0,VLOOKUP(Бланк!$Q$12,D18:F10028,3,FALSE),"")</f>
        <v/>
      </c>
      <c r="DA18" s="161">
        <f>IF(ISNUMBER(SEARCH(Бланк!$Q$14,D18)),MAX($DA$1:DA17)+1,0)</f>
        <v>0</v>
      </c>
      <c r="DB18" s="161" t="e">
        <f>VLOOKUP(F18,Стекла!$A18:BA$1516,5,FALSE)</f>
        <v>#N/A</v>
      </c>
      <c r="DC18" s="161" t="str">
        <f>IF(DA18&gt;0,VLOOKUP(Бланк!$Q$14,D18:F10028,3,FALSE),"")</f>
        <v/>
      </c>
      <c r="EA18" s="161">
        <f>IF(ISNUMBER(SEARCH(Бланк!$Q$16,D18)),MAX($EA$1:EA17)+1,0)</f>
        <v>0</v>
      </c>
      <c r="EB18" s="161" t="e">
        <f>VLOOKUP(F18,Стекла!$A18:CA$1516,5,FALSE)</f>
        <v>#N/A</v>
      </c>
      <c r="EC18" s="161" t="str">
        <f>IF(EA18&gt;0,VLOOKUP(Бланк!$Q$16,D18:F10028,3,FALSE),"")</f>
        <v/>
      </c>
      <c r="FA18" s="161">
        <f>IF(ISNUMBER(SEARCH(Бланк!$Q$18,D18)),MAX($FA$1:FA17)+1,0)</f>
        <v>0</v>
      </c>
      <c r="FB18" s="161" t="e">
        <f>VLOOKUP(F18,Стекла!$A18:DA$1516,5,FALSE)</f>
        <v>#N/A</v>
      </c>
      <c r="FC18" s="161" t="str">
        <f>IF(FA18&gt;0,VLOOKUP(Бланк!$Q$18,D18:F10028,3,FALSE),"")</f>
        <v/>
      </c>
      <c r="GA18" s="161">
        <f>IF(ISNUMBER(SEARCH(Бланк!$Q$20,D18)),MAX($GA$1:GA17)+1,0)</f>
        <v>0</v>
      </c>
      <c r="GB18" s="161" t="e">
        <f>VLOOKUP(F18,Стекла!$A18:EA$1516,5,FALSE)</f>
        <v>#N/A</v>
      </c>
      <c r="GC18" s="161" t="str">
        <f>IF(GA18&gt;0,VLOOKUP(Бланк!$Q$20,D18:F10028,3,FALSE),"")</f>
        <v/>
      </c>
      <c r="HA18" s="161">
        <f>IF(ISNUMBER(SEARCH(Бланк!$Q$22,D18)),MAX($HA$1:HA17)+1,0)</f>
        <v>0</v>
      </c>
      <c r="HB18" s="161" t="e">
        <f>VLOOKUP(F18,Стекла!$A18:FA$1516,5,FALSE)</f>
        <v>#N/A</v>
      </c>
      <c r="HC18" s="161" t="str">
        <f>IF(HA18&gt;0,VLOOKUP(Бланк!$Q$22,D18:F10028,3,FALSE),"")</f>
        <v/>
      </c>
      <c r="IA18" s="161">
        <f>IF(ISNUMBER(SEARCH(Бланк!$Q$24,D18)),MAX($IA$1:IA17)+1,0)</f>
        <v>0</v>
      </c>
      <c r="IB18" s="161" t="e">
        <f>VLOOKUP(F18,Стекла!$A18:GA$1516,5,FALSE)</f>
        <v>#N/A</v>
      </c>
      <c r="IC18" s="161" t="str">
        <f>IF(IA18&gt;0,VLOOKUP(Бланк!$Q$24,D18:F10028,3,FALSE),"")</f>
        <v/>
      </c>
    </row>
    <row r="19" spans="1:243" x14ac:dyDescent="0.25">
      <c r="A19" s="161">
        <v>19</v>
      </c>
      <c r="B19" s="161">
        <f>IF(AND($E$1="ПУСТО",Стекла!E19&lt;&gt;""),MAX($B$1:B18)+1,IF(ISNUMBER(SEARCH($E$1,Стекла!B19)),MAX($B$1:B18)+1,0))</f>
        <v>0</v>
      </c>
      <c r="D19" s="161" t="str">
        <f>IF(ISERROR(F19),"",INDEX(Стекла!$E$2:$E$1001,F19,1))</f>
        <v/>
      </c>
      <c r="E19" s="161" t="str">
        <f>IF(ISERROR(F19),"",INDEX(Стекла!$B$2:$E$1001,F19,2))</f>
        <v/>
      </c>
      <c r="F19" s="161" t="e">
        <f>MATCH(ROW(A18),$B$2:B217,0)</f>
        <v>#N/A</v>
      </c>
      <c r="G19" s="161" t="str">
        <f>IF(AND(COUNTIF(D$2:D19,D19)=1,D19&lt;&gt;""),COUNT(G$1:G18)+1,"")</f>
        <v/>
      </c>
      <c r="H19" s="161" t="str">
        <f t="shared" si="0"/>
        <v/>
      </c>
      <c r="I19" s="161" t="e">
        <f t="shared" si="1"/>
        <v>#N/A</v>
      </c>
      <c r="J19" s="161">
        <f>IF(ISNUMBER(SEARCH(Бланк!$Q$6,D19)),MAX($J$1:J18)+1,0)</f>
        <v>0</v>
      </c>
      <c r="K19" s="161" t="e">
        <f>VLOOKUP(F19,Стекла!A19:AH1533,5,FALSE)</f>
        <v>#N/A</v>
      </c>
      <c r="L19" s="161" t="str">
        <f>IF(J19&gt;0,VLOOKUP(Бланк!$Q$6,D19:F217,3,FALSE),"")</f>
        <v/>
      </c>
      <c r="AA19" s="161">
        <f>IF(ISNUMBER(SEARCH(Бланк!$Q$8,D19)),MAX($AA$1:AA18)+1,0)</f>
        <v>0</v>
      </c>
      <c r="AB19" s="161" t="e">
        <f>VLOOKUP(F19,Стекла!A19:$AH$1516,5,FALSE)</f>
        <v>#N/A</v>
      </c>
      <c r="AC19" s="161" t="str">
        <f>IF(AA19&gt;0,VLOOKUP(Бланк!$Q$8,D19:F10029,3,FALSE),"")</f>
        <v/>
      </c>
      <c r="AD19" s="161" t="e">
        <f t="shared" si="2"/>
        <v>#N/A</v>
      </c>
      <c r="BA19" s="161">
        <f>IF(ISNUMBER(SEARCH(Бланк!$Q$10,D19)),MAX(BA$1:$BA18)+1,0)</f>
        <v>0</v>
      </c>
      <c r="BB19" s="161" t="e">
        <f>VLOOKUP(F19,Стекла!A19:$H$1516,5,FALSE)</f>
        <v>#N/A</v>
      </c>
      <c r="BC19" s="161" t="str">
        <f>IF(BA19&gt;0,VLOOKUP(Бланк!$Q$10,D19:F10029,3,FALSE),"")</f>
        <v/>
      </c>
      <c r="BD19" s="161" t="e">
        <f t="shared" si="3"/>
        <v>#N/A</v>
      </c>
      <c r="CA19" s="161">
        <f>IF(ISNUMBER(SEARCH(Бланк!$Q$12,D19)),MAX($CA$1:CA18)+1,0)</f>
        <v>0</v>
      </c>
      <c r="CB19" s="161" t="e">
        <f>VLOOKUP(F19,Стекла!$A19:AA$1516,5,FALSE)</f>
        <v>#N/A</v>
      </c>
      <c r="CC19" s="161" t="str">
        <f>IF(CA19&gt;0,VLOOKUP(Бланк!$Q$12,D19:F10029,3,FALSE),"")</f>
        <v/>
      </c>
      <c r="DA19" s="161">
        <f>IF(ISNUMBER(SEARCH(Бланк!$Q$14,D19)),MAX($DA$1:DA18)+1,0)</f>
        <v>0</v>
      </c>
      <c r="DB19" s="161" t="e">
        <f>VLOOKUP(F19,Стекла!$A19:BA$1516,5,FALSE)</f>
        <v>#N/A</v>
      </c>
      <c r="DC19" s="161" t="str">
        <f>IF(DA19&gt;0,VLOOKUP(Бланк!$Q$14,D19:F10029,3,FALSE),"")</f>
        <v/>
      </c>
      <c r="EA19" s="161">
        <f>IF(ISNUMBER(SEARCH(Бланк!$Q$16,D19)),MAX($EA$1:EA18)+1,0)</f>
        <v>0</v>
      </c>
      <c r="EB19" s="161" t="e">
        <f>VLOOKUP(F19,Стекла!$A19:CA$1516,5,FALSE)</f>
        <v>#N/A</v>
      </c>
      <c r="EC19" s="161" t="str">
        <f>IF(EA19&gt;0,VLOOKUP(Бланк!$Q$16,D19:F10029,3,FALSE),"")</f>
        <v/>
      </c>
      <c r="FA19" s="161">
        <f>IF(ISNUMBER(SEARCH(Бланк!$Q$18,D19)),MAX($FA$1:FA18)+1,0)</f>
        <v>0</v>
      </c>
      <c r="FB19" s="161" t="e">
        <f>VLOOKUP(F19,Стекла!$A19:DA$1516,5,FALSE)</f>
        <v>#N/A</v>
      </c>
      <c r="FC19" s="161" t="str">
        <f>IF(FA19&gt;0,VLOOKUP(Бланк!$Q$18,D19:F10029,3,FALSE),"")</f>
        <v/>
      </c>
      <c r="GA19" s="161">
        <f>IF(ISNUMBER(SEARCH(Бланк!$Q$20,D19)),MAX($GA$1:GA18)+1,0)</f>
        <v>0</v>
      </c>
      <c r="GB19" s="161" t="e">
        <f>VLOOKUP(F19,Стекла!$A19:EA$1516,5,FALSE)</f>
        <v>#N/A</v>
      </c>
      <c r="GC19" s="161" t="str">
        <f>IF(GA19&gt;0,VLOOKUP(Бланк!$Q$20,D19:F10029,3,FALSE),"")</f>
        <v/>
      </c>
      <c r="HA19" s="161">
        <f>IF(ISNUMBER(SEARCH(Бланк!$Q$22,D19)),MAX($HA$1:HA18)+1,0)</f>
        <v>0</v>
      </c>
      <c r="HB19" s="161" t="e">
        <f>VLOOKUP(F19,Стекла!$A19:FA$1516,5,FALSE)</f>
        <v>#N/A</v>
      </c>
      <c r="HC19" s="161" t="str">
        <f>IF(HA19&gt;0,VLOOKUP(Бланк!$Q$22,D19:F10029,3,FALSE),"")</f>
        <v/>
      </c>
      <c r="IA19" s="161">
        <f>IF(ISNUMBER(SEARCH(Бланк!$Q$24,D19)),MAX($IA$1:IA18)+1,0)</f>
        <v>0</v>
      </c>
      <c r="IB19" s="161" t="e">
        <f>VLOOKUP(F19,Стекла!$A19:GA$1516,5,FALSE)</f>
        <v>#N/A</v>
      </c>
      <c r="IC19" s="161" t="str">
        <f>IF(IA19&gt;0,VLOOKUP(Бланк!$Q$24,D19:F10029,3,FALSE),"")</f>
        <v/>
      </c>
    </row>
    <row r="20" spans="1:243" x14ac:dyDescent="0.25">
      <c r="A20" s="161">
        <v>20</v>
      </c>
      <c r="B20" s="161">
        <f>IF(AND($E$1="ПУСТО",Стекла!E20&lt;&gt;""),MAX($B$1:B19)+1,IF(ISNUMBER(SEARCH($E$1,Стекла!B20)),MAX($B$1:B19)+1,0))</f>
        <v>0</v>
      </c>
      <c r="D20" s="161" t="str">
        <f>IF(ISERROR(F20),"",INDEX(Стекла!$E$2:$E$1001,F20,1))</f>
        <v/>
      </c>
      <c r="E20" s="161" t="str">
        <f>IF(ISERROR(F20),"",INDEX(Стекла!$B$2:$E$1001,F20,2))</f>
        <v/>
      </c>
      <c r="F20" s="161" t="e">
        <f>MATCH(ROW(A19),$B$2:B218,0)</f>
        <v>#N/A</v>
      </c>
      <c r="G20" s="161" t="str">
        <f>IF(AND(COUNTIF(D$2:D20,D20)=1,D20&lt;&gt;""),COUNT(G$1:G19)+1,"")</f>
        <v/>
      </c>
      <c r="H20" s="161" t="str">
        <f t="shared" si="0"/>
        <v/>
      </c>
      <c r="I20" s="161" t="e">
        <f t="shared" si="1"/>
        <v>#N/A</v>
      </c>
      <c r="J20" s="161">
        <f>IF(ISNUMBER(SEARCH(Бланк!$Q$6,D20)),MAX($J$1:J19)+1,0)</f>
        <v>0</v>
      </c>
      <c r="K20" s="161" t="e">
        <f>VLOOKUP(F20,Стекла!A20:AH1534,5,FALSE)</f>
        <v>#N/A</v>
      </c>
      <c r="L20" s="161" t="str">
        <f>IF(J20&gt;0,VLOOKUP(Бланк!$Q$6,D20:F218,3,FALSE),"")</f>
        <v/>
      </c>
      <c r="AA20" s="161">
        <f>IF(ISNUMBER(SEARCH(Бланк!$Q$8,D20)),MAX($AA$1:AA19)+1,0)</f>
        <v>0</v>
      </c>
      <c r="AB20" s="161" t="e">
        <f>VLOOKUP(F20,Стекла!A20:$AH$1516,5,FALSE)</f>
        <v>#N/A</v>
      </c>
      <c r="AC20" s="161" t="str">
        <f>IF(AA20&gt;0,VLOOKUP(Бланк!$Q$8,D20:F10030,3,FALSE),"")</f>
        <v/>
      </c>
      <c r="AD20" s="161" t="e">
        <f t="shared" si="2"/>
        <v>#N/A</v>
      </c>
      <c r="BA20" s="161">
        <f>IF(ISNUMBER(SEARCH(Бланк!$Q$10,D20)),MAX(BA$1:$BA19)+1,0)</f>
        <v>0</v>
      </c>
      <c r="BB20" s="161" t="e">
        <f>VLOOKUP(F20,Стекла!A20:$H$1516,5,FALSE)</f>
        <v>#N/A</v>
      </c>
      <c r="BC20" s="161" t="str">
        <f>IF(BA20&gt;0,VLOOKUP(Бланк!$Q$10,D20:F10030,3,FALSE),"")</f>
        <v/>
      </c>
      <c r="BD20" s="161" t="e">
        <f t="shared" si="3"/>
        <v>#N/A</v>
      </c>
      <c r="CA20" s="161">
        <f>IF(ISNUMBER(SEARCH(Бланк!$Q$12,D20)),MAX($CA$1:CA19)+1,0)</f>
        <v>0</v>
      </c>
      <c r="CB20" s="161" t="e">
        <f>VLOOKUP(F20,Стекла!$A20:AA$1516,5,FALSE)</f>
        <v>#N/A</v>
      </c>
      <c r="CC20" s="161" t="str">
        <f>IF(CA20&gt;0,VLOOKUP(Бланк!$Q$12,D20:F10030,3,FALSE),"")</f>
        <v/>
      </c>
      <c r="DA20" s="161">
        <f>IF(ISNUMBER(SEARCH(Бланк!$Q$14,D20)),MAX($DA$1:DA19)+1,0)</f>
        <v>0</v>
      </c>
      <c r="DB20" s="161" t="e">
        <f>VLOOKUP(F20,Стекла!$A20:BA$1516,5,FALSE)</f>
        <v>#N/A</v>
      </c>
      <c r="DC20" s="161" t="str">
        <f>IF(DA20&gt;0,VLOOKUP(Бланк!$Q$14,D20:F10030,3,FALSE),"")</f>
        <v/>
      </c>
      <c r="EA20" s="161">
        <f>IF(ISNUMBER(SEARCH(Бланк!$Q$16,D20)),MAX($EA$1:EA19)+1,0)</f>
        <v>0</v>
      </c>
      <c r="EB20" s="161" t="e">
        <f>VLOOKUP(F20,Стекла!$A20:CA$1516,5,FALSE)</f>
        <v>#N/A</v>
      </c>
      <c r="EC20" s="161" t="str">
        <f>IF(EA20&gt;0,VLOOKUP(Бланк!$Q$16,D20:F10030,3,FALSE),"")</f>
        <v/>
      </c>
      <c r="FA20" s="161">
        <f>IF(ISNUMBER(SEARCH(Бланк!$Q$18,D20)),MAX($FA$1:FA19)+1,0)</f>
        <v>0</v>
      </c>
      <c r="FB20" s="161" t="e">
        <f>VLOOKUP(F20,Стекла!$A20:DA$1516,5,FALSE)</f>
        <v>#N/A</v>
      </c>
      <c r="FC20" s="161" t="str">
        <f>IF(FA20&gt;0,VLOOKUP(Бланк!$Q$18,D20:F10030,3,FALSE),"")</f>
        <v/>
      </c>
      <c r="GA20" s="161">
        <f>IF(ISNUMBER(SEARCH(Бланк!$Q$20,D20)),MAX($GA$1:GA19)+1,0)</f>
        <v>0</v>
      </c>
      <c r="GB20" s="161" t="e">
        <f>VLOOKUP(F20,Стекла!$A20:EA$1516,5,FALSE)</f>
        <v>#N/A</v>
      </c>
      <c r="GC20" s="161" t="str">
        <f>IF(GA20&gt;0,VLOOKUP(Бланк!$Q$20,D20:F10030,3,FALSE),"")</f>
        <v/>
      </c>
      <c r="HA20" s="161">
        <f>IF(ISNUMBER(SEARCH(Бланк!$Q$22,D20)),MAX($HA$1:HA19)+1,0)</f>
        <v>0</v>
      </c>
      <c r="HB20" s="161" t="e">
        <f>VLOOKUP(F20,Стекла!$A20:FA$1516,5,FALSE)</f>
        <v>#N/A</v>
      </c>
      <c r="HC20" s="161" t="str">
        <f>IF(HA20&gt;0,VLOOKUP(Бланк!$Q$22,D20:F10030,3,FALSE),"")</f>
        <v/>
      </c>
      <c r="IA20" s="161">
        <f>IF(ISNUMBER(SEARCH(Бланк!$Q$24,D20)),MAX($IA$1:IA19)+1,0)</f>
        <v>0</v>
      </c>
      <c r="IB20" s="161" t="e">
        <f>VLOOKUP(F20,Стекла!$A20:GA$1516,5,FALSE)</f>
        <v>#N/A</v>
      </c>
      <c r="IC20" s="161" t="str">
        <f>IF(IA20&gt;0,VLOOKUP(Бланк!$Q$24,D20:F10030,3,FALSE),"")</f>
        <v/>
      </c>
    </row>
    <row r="21" spans="1:243" x14ac:dyDescent="0.25">
      <c r="A21" s="161">
        <v>21</v>
      </c>
      <c r="B21" s="161">
        <f>IF(AND($E$1="ПУСТО",Стекла!E21&lt;&gt;""),MAX($B$1:B20)+1,IF(ISNUMBER(SEARCH($E$1,Стекла!B21)),MAX($B$1:B20)+1,0))</f>
        <v>0</v>
      </c>
      <c r="D21" s="161" t="str">
        <f>IF(ISERROR(F21),"",INDEX(Стекла!$E$2:$E$1001,F21,1))</f>
        <v/>
      </c>
      <c r="E21" s="161" t="str">
        <f>IF(ISERROR(F21),"",INDEX(Стекла!$B$2:$E$1001,F21,2))</f>
        <v/>
      </c>
      <c r="F21" s="161" t="e">
        <f>MATCH(ROW(A20),$B$2:B219,0)</f>
        <v>#N/A</v>
      </c>
      <c r="G21" s="161" t="str">
        <f>IF(AND(COUNTIF(D$2:D21,D21)=1,D21&lt;&gt;""),COUNT(G$1:G20)+1,"")</f>
        <v/>
      </c>
      <c r="H21" s="161" t="str">
        <f t="shared" si="0"/>
        <v/>
      </c>
      <c r="I21" s="161" t="e">
        <f t="shared" si="1"/>
        <v>#N/A</v>
      </c>
      <c r="J21" s="161">
        <f>IF(ISNUMBER(SEARCH(Бланк!$Q$6,D21)),MAX($J$1:J20)+1,0)</f>
        <v>0</v>
      </c>
      <c r="K21" s="161" t="e">
        <f>VLOOKUP(F21,Стекла!A21:AH1535,5,FALSE)</f>
        <v>#N/A</v>
      </c>
      <c r="L21" s="161" t="str">
        <f>IF(J21&gt;0,VLOOKUP(Бланк!$Q$6,D21:F219,3,FALSE),"")</f>
        <v/>
      </c>
      <c r="AA21" s="161">
        <f>IF(ISNUMBER(SEARCH(Бланк!$Q$8,D21)),MAX($AA$1:AA20)+1,0)</f>
        <v>0</v>
      </c>
      <c r="AB21" s="161" t="e">
        <f>VLOOKUP(F21,Стекла!A21:$AH$1516,5,FALSE)</f>
        <v>#N/A</v>
      </c>
      <c r="AC21" s="161" t="str">
        <f>IF(AA21&gt;0,VLOOKUP(Бланк!$Q$8,D21:F10031,3,FALSE),"")</f>
        <v/>
      </c>
      <c r="AD21" s="161" t="e">
        <f t="shared" si="2"/>
        <v>#N/A</v>
      </c>
      <c r="BA21" s="161">
        <f>IF(ISNUMBER(SEARCH(Бланк!$Q$10,D21)),MAX(BA$1:$BA20)+1,0)</f>
        <v>0</v>
      </c>
      <c r="BB21" s="161" t="e">
        <f>VLOOKUP(F21,Стекла!A21:$H$1516,5,FALSE)</f>
        <v>#N/A</v>
      </c>
      <c r="BC21" s="161" t="str">
        <f>IF(BA21&gt;0,VLOOKUP(Бланк!$Q$10,D21:F10031,3,FALSE),"")</f>
        <v/>
      </c>
      <c r="BD21" s="161" t="e">
        <f t="shared" si="3"/>
        <v>#N/A</v>
      </c>
      <c r="CA21" s="161">
        <f>IF(ISNUMBER(SEARCH(Бланк!$Q$12,D21)),MAX($CA$1:CA20)+1,0)</f>
        <v>0</v>
      </c>
      <c r="CB21" s="161" t="e">
        <f>VLOOKUP(F21,Стекла!$A21:AA$1516,5,FALSE)</f>
        <v>#N/A</v>
      </c>
      <c r="CC21" s="161" t="str">
        <f>IF(CA21&gt;0,VLOOKUP(Бланк!$Q$12,D21:F10031,3,FALSE),"")</f>
        <v/>
      </c>
      <c r="DA21" s="161">
        <f>IF(ISNUMBER(SEARCH(Бланк!$Q$14,D21)),MAX($DA$1:DA20)+1,0)</f>
        <v>0</v>
      </c>
      <c r="DB21" s="161" t="e">
        <f>VLOOKUP(F21,Стекла!$A21:BA$1516,5,FALSE)</f>
        <v>#N/A</v>
      </c>
      <c r="DC21" s="161" t="str">
        <f>IF(DA21&gt;0,VLOOKUP(Бланк!$Q$14,D21:F10031,3,FALSE),"")</f>
        <v/>
      </c>
      <c r="EA21" s="161">
        <f>IF(ISNUMBER(SEARCH(Бланк!$Q$16,D21)),MAX($EA$1:EA20)+1,0)</f>
        <v>0</v>
      </c>
      <c r="EB21" s="161" t="e">
        <f>VLOOKUP(F21,Стекла!$A21:CA$1516,5,FALSE)</f>
        <v>#N/A</v>
      </c>
      <c r="EC21" s="161" t="str">
        <f>IF(EA21&gt;0,VLOOKUP(Бланк!$Q$16,D21:F10031,3,FALSE),"")</f>
        <v/>
      </c>
      <c r="FA21" s="161">
        <f>IF(ISNUMBER(SEARCH(Бланк!$Q$18,D21)),MAX($FA$1:FA20)+1,0)</f>
        <v>0</v>
      </c>
      <c r="FB21" s="161" t="e">
        <f>VLOOKUP(F21,Стекла!$A21:DA$1516,5,FALSE)</f>
        <v>#N/A</v>
      </c>
      <c r="FC21" s="161" t="str">
        <f>IF(FA21&gt;0,VLOOKUP(Бланк!$Q$18,D21:F10031,3,FALSE),"")</f>
        <v/>
      </c>
      <c r="GA21" s="161">
        <f>IF(ISNUMBER(SEARCH(Бланк!$Q$20,D21)),MAX($GA$1:GA20)+1,0)</f>
        <v>0</v>
      </c>
      <c r="GB21" s="161" t="e">
        <f>VLOOKUP(F21,Стекла!$A21:EA$1516,5,FALSE)</f>
        <v>#N/A</v>
      </c>
      <c r="GC21" s="161" t="str">
        <f>IF(GA21&gt;0,VLOOKUP(Бланк!$Q$20,D21:F10031,3,FALSE),"")</f>
        <v/>
      </c>
      <c r="HA21" s="161">
        <f>IF(ISNUMBER(SEARCH(Бланк!$Q$22,D21)),MAX($HA$1:HA20)+1,0)</f>
        <v>0</v>
      </c>
      <c r="HB21" s="161" t="e">
        <f>VLOOKUP(F21,Стекла!$A21:FA$1516,5,FALSE)</f>
        <v>#N/A</v>
      </c>
      <c r="HC21" s="161" t="str">
        <f>IF(HA21&gt;0,VLOOKUP(Бланк!$Q$22,D21:F10031,3,FALSE),"")</f>
        <v/>
      </c>
      <c r="IA21" s="161">
        <f>IF(ISNUMBER(SEARCH(Бланк!$Q$24,D21)),MAX($IA$1:IA20)+1,0)</f>
        <v>0</v>
      </c>
      <c r="IB21" s="161" t="e">
        <f>VLOOKUP(F21,Стекла!$A21:GA$1516,5,FALSE)</f>
        <v>#N/A</v>
      </c>
      <c r="IC21" s="161" t="str">
        <f>IF(IA21&gt;0,VLOOKUP(Бланк!$Q$24,D21:F10031,3,FALSE),"")</f>
        <v/>
      </c>
    </row>
    <row r="22" spans="1:243" x14ac:dyDescent="0.25">
      <c r="A22" s="161">
        <v>22</v>
      </c>
      <c r="B22" s="161">
        <f>IF(AND($E$1="ПУСТО",Стекла!E22&lt;&gt;""),MAX($B$1:B21)+1,IF(ISNUMBER(SEARCH($E$1,Стекла!B22)),MAX($B$1:B21)+1,0))</f>
        <v>0</v>
      </c>
      <c r="D22" s="161" t="str">
        <f>IF(ISERROR(F22),"",INDEX(Стекла!$E$2:$E$1001,F22,1))</f>
        <v/>
      </c>
      <c r="E22" s="161" t="str">
        <f>IF(ISERROR(F22),"",INDEX(Стекла!$B$2:$E$1001,F22,2))</f>
        <v/>
      </c>
      <c r="F22" s="161" t="e">
        <f>MATCH(ROW(A21),$B$2:B220,0)</f>
        <v>#N/A</v>
      </c>
      <c r="G22" s="161" t="str">
        <f>IF(AND(COUNTIF(D$2:D22,D22)=1,D22&lt;&gt;""),COUNT(G$1:G21)+1,"")</f>
        <v/>
      </c>
      <c r="H22" s="161" t="str">
        <f t="shared" si="0"/>
        <v/>
      </c>
      <c r="I22" s="161" t="e">
        <f t="shared" si="1"/>
        <v>#N/A</v>
      </c>
      <c r="J22" s="161">
        <f>IF(ISNUMBER(SEARCH(Бланк!$Q$6,D22)),MAX($J$1:J21)+1,0)</f>
        <v>0</v>
      </c>
      <c r="K22" s="161" t="e">
        <f>VLOOKUP(F22,Стекла!A22:AH1536,5,FALSE)</f>
        <v>#N/A</v>
      </c>
      <c r="L22" s="161" t="str">
        <f>IF(J22&gt;0,VLOOKUP(Бланк!$Q$6,D22:F220,3,FALSE),"")</f>
        <v/>
      </c>
      <c r="AA22" s="161">
        <f>IF(ISNUMBER(SEARCH(Бланк!$Q$8,D22)),MAX($AA$1:AA21)+1,0)</f>
        <v>0</v>
      </c>
      <c r="AB22" s="161" t="e">
        <f>VLOOKUP(F22,Стекла!A22:$AH$1516,5,FALSE)</f>
        <v>#N/A</v>
      </c>
      <c r="AC22" s="161" t="str">
        <f>IF(AA22&gt;0,VLOOKUP(Бланк!$Q$8,D22:F10032,3,FALSE),"")</f>
        <v/>
      </c>
      <c r="AD22" s="161" t="e">
        <f t="shared" si="2"/>
        <v>#N/A</v>
      </c>
      <c r="BA22" s="161">
        <f>IF(ISNUMBER(SEARCH(Бланк!$Q$10,D22)),MAX(BA$1:$BA21)+1,0)</f>
        <v>0</v>
      </c>
      <c r="BB22" s="161" t="e">
        <f>VLOOKUP(F22,Стекла!A22:$H$1516,5,FALSE)</f>
        <v>#N/A</v>
      </c>
      <c r="BC22" s="161" t="str">
        <f>IF(BA22&gt;0,VLOOKUP(Бланк!$Q$10,D22:F10032,3,FALSE),"")</f>
        <v/>
      </c>
      <c r="BD22" s="161" t="e">
        <f t="shared" si="3"/>
        <v>#N/A</v>
      </c>
      <c r="CA22" s="161">
        <f>IF(ISNUMBER(SEARCH(Бланк!$Q$12,D22)),MAX($CA$1:CA21)+1,0)</f>
        <v>0</v>
      </c>
      <c r="CB22" s="161" t="e">
        <f>VLOOKUP(F22,Стекла!$A22:AA$1516,5,FALSE)</f>
        <v>#N/A</v>
      </c>
      <c r="CC22" s="161" t="str">
        <f>IF(CA22&gt;0,VLOOKUP(Бланк!$Q$12,D22:F10032,3,FALSE),"")</f>
        <v/>
      </c>
      <c r="DA22" s="161">
        <f>IF(ISNUMBER(SEARCH(Бланк!$Q$14,D22)),MAX($DA$1:DA21)+1,0)</f>
        <v>0</v>
      </c>
      <c r="DB22" s="161" t="e">
        <f>VLOOKUP(F22,Стекла!$A22:BA$1516,5,FALSE)</f>
        <v>#N/A</v>
      </c>
      <c r="DC22" s="161" t="str">
        <f>IF(DA22&gt;0,VLOOKUP(Бланк!$Q$14,D22:F10032,3,FALSE),"")</f>
        <v/>
      </c>
      <c r="EA22" s="161">
        <f>IF(ISNUMBER(SEARCH(Бланк!$Q$16,D22)),MAX($EA$1:EA21)+1,0)</f>
        <v>0</v>
      </c>
      <c r="EB22" s="161" t="e">
        <f>VLOOKUP(F22,Стекла!$A22:CA$1516,5,FALSE)</f>
        <v>#N/A</v>
      </c>
      <c r="EC22" s="161" t="str">
        <f>IF(EA22&gt;0,VLOOKUP(Бланк!$Q$16,D22:F10032,3,FALSE),"")</f>
        <v/>
      </c>
      <c r="FA22" s="161">
        <f>IF(ISNUMBER(SEARCH(Бланк!$Q$18,D22)),MAX($FA$1:FA21)+1,0)</f>
        <v>0</v>
      </c>
      <c r="FB22" s="161" t="e">
        <f>VLOOKUP(F22,Стекла!$A22:DA$1516,5,FALSE)</f>
        <v>#N/A</v>
      </c>
      <c r="FC22" s="161" t="str">
        <f>IF(FA22&gt;0,VLOOKUP(Бланк!$Q$18,D22:F10032,3,FALSE),"")</f>
        <v/>
      </c>
      <c r="GA22" s="161">
        <f>IF(ISNUMBER(SEARCH(Бланк!$Q$20,D22)),MAX($GA$1:GA21)+1,0)</f>
        <v>0</v>
      </c>
      <c r="GB22" s="161" t="e">
        <f>VLOOKUP(F22,Стекла!$A22:EA$1516,5,FALSE)</f>
        <v>#N/A</v>
      </c>
      <c r="GC22" s="161" t="str">
        <f>IF(GA22&gt;0,VLOOKUP(Бланк!$Q$20,D22:F10032,3,FALSE),"")</f>
        <v/>
      </c>
      <c r="HA22" s="161">
        <f>IF(ISNUMBER(SEARCH(Бланк!$Q$22,D22)),MAX($HA$1:HA21)+1,0)</f>
        <v>0</v>
      </c>
      <c r="HB22" s="161" t="e">
        <f>VLOOKUP(F22,Стекла!$A22:FA$1516,5,FALSE)</f>
        <v>#N/A</v>
      </c>
      <c r="HC22" s="161" t="str">
        <f>IF(HA22&gt;0,VLOOKUP(Бланк!$Q$22,D22:F10032,3,FALSE),"")</f>
        <v/>
      </c>
      <c r="IA22" s="161">
        <f>IF(ISNUMBER(SEARCH(Бланк!$Q$24,D22)),MAX($IA$1:IA21)+1,0)</f>
        <v>0</v>
      </c>
      <c r="IB22" s="161" t="e">
        <f>VLOOKUP(F22,Стекла!$A22:GA$1516,5,FALSE)</f>
        <v>#N/A</v>
      </c>
      <c r="IC22" s="161" t="str">
        <f>IF(IA22&gt;0,VLOOKUP(Бланк!$Q$24,D22:F10032,3,FALSE),"")</f>
        <v/>
      </c>
    </row>
    <row r="23" spans="1:243" x14ac:dyDescent="0.25">
      <c r="A23" s="161">
        <v>23</v>
      </c>
      <c r="B23" s="161">
        <f>IF(AND($E$1="ПУСТО",Стекла!E23&lt;&gt;""),MAX($B$1:B22)+1,IF(ISNUMBER(SEARCH($E$1,Стекла!B23)),MAX($B$1:B22)+1,0))</f>
        <v>0</v>
      </c>
      <c r="D23" s="161" t="str">
        <f>IF(ISERROR(F23),"",INDEX(Стекла!$E$2:$E$1001,F23,1))</f>
        <v/>
      </c>
      <c r="E23" s="161" t="str">
        <f>IF(ISERROR(F23),"",INDEX(Стекла!$B$2:$E$1001,F23,2))</f>
        <v/>
      </c>
      <c r="F23" s="161" t="e">
        <f>MATCH(ROW(A22),$B$2:B221,0)</f>
        <v>#N/A</v>
      </c>
      <c r="G23" s="161" t="str">
        <f>IF(AND(COUNTIF(D$2:D23,D23)=1,D23&lt;&gt;""),COUNT(G$1:G22)+1,"")</f>
        <v/>
      </c>
      <c r="H23" s="161" t="str">
        <f t="shared" si="0"/>
        <v/>
      </c>
      <c r="I23" s="161" t="e">
        <f t="shared" si="1"/>
        <v>#N/A</v>
      </c>
      <c r="J23" s="161">
        <f>IF(ISNUMBER(SEARCH(Бланк!$Q$6,D23)),MAX($J$1:J22)+1,0)</f>
        <v>0</v>
      </c>
      <c r="K23" s="161" t="e">
        <f>VLOOKUP(F23,Стекла!A23:AH1537,5,FALSE)</f>
        <v>#N/A</v>
      </c>
      <c r="L23" s="161" t="str">
        <f>IF(J23&gt;0,VLOOKUP(Бланк!$Q$6,D23:F221,3,FALSE),"")</f>
        <v/>
      </c>
      <c r="AA23" s="161">
        <f>IF(ISNUMBER(SEARCH(Бланк!$Q$8,D23)),MAX($AA$1:AA22)+1,0)</f>
        <v>0</v>
      </c>
      <c r="AB23" s="161" t="e">
        <f>VLOOKUP(F23,Стекла!A23:$AH$1516,5,FALSE)</f>
        <v>#N/A</v>
      </c>
      <c r="AC23" s="161" t="str">
        <f>IF(AA23&gt;0,VLOOKUP(Бланк!$Q$8,D23:F10033,3,FALSE),"")</f>
        <v/>
      </c>
      <c r="AD23" s="161" t="e">
        <f t="shared" si="2"/>
        <v>#N/A</v>
      </c>
      <c r="BA23" s="161">
        <f>IF(ISNUMBER(SEARCH(Бланк!$Q$10,D23)),MAX(BA$1:$BA22)+1,0)</f>
        <v>0</v>
      </c>
      <c r="BB23" s="161" t="e">
        <f>VLOOKUP(F23,Стекла!A23:$H$1516,5,FALSE)</f>
        <v>#N/A</v>
      </c>
      <c r="BC23" s="161" t="str">
        <f>IF(BA23&gt;0,VLOOKUP(Бланк!$Q$10,D23:F10033,3,FALSE),"")</f>
        <v/>
      </c>
      <c r="BD23" s="161" t="e">
        <f t="shared" si="3"/>
        <v>#N/A</v>
      </c>
      <c r="CA23" s="161">
        <f>IF(ISNUMBER(SEARCH(Бланк!$Q$12,D23)),MAX($CA$1:CA22)+1,0)</f>
        <v>0</v>
      </c>
      <c r="CB23" s="161" t="e">
        <f>VLOOKUP(F23,Стекла!$A23:AA$1516,5,FALSE)</f>
        <v>#N/A</v>
      </c>
      <c r="CC23" s="161" t="str">
        <f>IF(CA23&gt;0,VLOOKUP(Бланк!$Q$12,D23:F10033,3,FALSE),"")</f>
        <v/>
      </c>
      <c r="DA23" s="161">
        <f>IF(ISNUMBER(SEARCH(Бланк!$Q$14,D23)),MAX($DA$1:DA22)+1,0)</f>
        <v>0</v>
      </c>
      <c r="DB23" s="161" t="e">
        <f>VLOOKUP(F23,Стекла!$A23:BA$1516,5,FALSE)</f>
        <v>#N/A</v>
      </c>
      <c r="DC23" s="161" t="str">
        <f>IF(DA23&gt;0,VLOOKUP(Бланк!$Q$14,D23:F10033,3,FALSE),"")</f>
        <v/>
      </c>
      <c r="EA23" s="161">
        <f>IF(ISNUMBER(SEARCH(Бланк!$Q$16,D23)),MAX($EA$1:EA22)+1,0)</f>
        <v>0</v>
      </c>
      <c r="EB23" s="161" t="e">
        <f>VLOOKUP(F23,Стекла!$A23:CA$1516,5,FALSE)</f>
        <v>#N/A</v>
      </c>
      <c r="EC23" s="161" t="str">
        <f>IF(EA23&gt;0,VLOOKUP(Бланк!$Q$16,D23:F10033,3,FALSE),"")</f>
        <v/>
      </c>
      <c r="FA23" s="161">
        <f>IF(ISNUMBER(SEARCH(Бланк!$Q$18,D23)),MAX($FA$1:FA22)+1,0)</f>
        <v>0</v>
      </c>
      <c r="FB23" s="161" t="e">
        <f>VLOOKUP(F23,Стекла!$A23:DA$1516,5,FALSE)</f>
        <v>#N/A</v>
      </c>
      <c r="FC23" s="161" t="str">
        <f>IF(FA23&gt;0,VLOOKUP(Бланк!$Q$18,D23:F10033,3,FALSE),"")</f>
        <v/>
      </c>
      <c r="GA23" s="161">
        <f>IF(ISNUMBER(SEARCH(Бланк!$Q$20,D23)),MAX($GA$1:GA22)+1,0)</f>
        <v>0</v>
      </c>
      <c r="GB23" s="161" t="e">
        <f>VLOOKUP(F23,Стекла!$A23:EA$1516,5,FALSE)</f>
        <v>#N/A</v>
      </c>
      <c r="GC23" s="161" t="str">
        <f>IF(GA23&gt;0,VLOOKUP(Бланк!$Q$20,D23:F10033,3,FALSE),"")</f>
        <v/>
      </c>
      <c r="HA23" s="161">
        <f>IF(ISNUMBER(SEARCH(Бланк!$Q$22,D23)),MAX($HA$1:HA22)+1,0)</f>
        <v>0</v>
      </c>
      <c r="HB23" s="161" t="e">
        <f>VLOOKUP(F23,Стекла!$A23:FA$1516,5,FALSE)</f>
        <v>#N/A</v>
      </c>
      <c r="HC23" s="161" t="str">
        <f>IF(HA23&gt;0,VLOOKUP(Бланк!$Q$22,D23:F10033,3,FALSE),"")</f>
        <v/>
      </c>
      <c r="IA23" s="161">
        <f>IF(ISNUMBER(SEARCH(Бланк!$Q$24,D23)),MAX($IA$1:IA22)+1,0)</f>
        <v>0</v>
      </c>
      <c r="IB23" s="161" t="e">
        <f>VLOOKUP(F23,Стекла!$A23:GA$1516,5,FALSE)</f>
        <v>#N/A</v>
      </c>
      <c r="IC23" s="161" t="str">
        <f>IF(IA23&gt;0,VLOOKUP(Бланк!$Q$24,D23:F10033,3,FALSE),"")</f>
        <v/>
      </c>
    </row>
    <row r="24" spans="1:243" x14ac:dyDescent="0.25">
      <c r="A24" s="161">
        <v>24</v>
      </c>
      <c r="B24" s="161">
        <f>IF(AND($E$1="ПУСТО",Стекла!E24&lt;&gt;""),MAX($B$1:B23)+1,IF(ISNUMBER(SEARCH($E$1,Стекла!B24)),MAX($B$1:B23)+1,0))</f>
        <v>0</v>
      </c>
      <c r="D24" s="161" t="str">
        <f>IF(ISERROR(F24),"",INDEX(Стекла!$E$2:$E$1001,F24,1))</f>
        <v/>
      </c>
      <c r="E24" s="161" t="str">
        <f>IF(ISERROR(F24),"",INDEX(Стекла!$B$2:$E$1001,F24,2))</f>
        <v/>
      </c>
      <c r="F24" s="161" t="e">
        <f>MATCH(ROW(A23),$B$2:B222,0)</f>
        <v>#N/A</v>
      </c>
      <c r="G24" s="161" t="str">
        <f>IF(AND(COUNTIF(D$2:D24,D24)=1,D24&lt;&gt;""),COUNT(G$1:G23)+1,"")</f>
        <v/>
      </c>
      <c r="H24" s="161" t="str">
        <f t="shared" si="0"/>
        <v/>
      </c>
      <c r="I24" s="161" t="e">
        <f t="shared" si="1"/>
        <v>#N/A</v>
      </c>
      <c r="J24" s="161">
        <f>IF(ISNUMBER(SEARCH(Бланк!$Q$6,D24)),MAX($J$1:J23)+1,0)</f>
        <v>0</v>
      </c>
      <c r="K24" s="161" t="e">
        <f>VLOOKUP(F24,Стекла!A24:AH1538,5,FALSE)</f>
        <v>#N/A</v>
      </c>
      <c r="L24" s="161" t="str">
        <f>IF(J24&gt;0,VLOOKUP(Бланк!$Q$6,D24:F222,3,FALSE),"")</f>
        <v/>
      </c>
      <c r="AA24" s="161">
        <f>IF(ISNUMBER(SEARCH(Бланк!$Q$8,D24)),MAX($AA$1:AA23)+1,0)</f>
        <v>0</v>
      </c>
      <c r="AB24" s="161" t="e">
        <f>VLOOKUP(F24,Стекла!A24:$AH$1516,5,FALSE)</f>
        <v>#N/A</v>
      </c>
      <c r="AC24" s="161" t="str">
        <f>IF(AA24&gt;0,VLOOKUP(Бланк!$Q$8,D24:F10034,3,FALSE),"")</f>
        <v/>
      </c>
      <c r="AD24" s="161" t="e">
        <f t="shared" si="2"/>
        <v>#N/A</v>
      </c>
      <c r="BA24" s="161">
        <f>IF(ISNUMBER(SEARCH(Бланк!$Q$10,D24)),MAX(BA$1:$BA23)+1,0)</f>
        <v>0</v>
      </c>
      <c r="BB24" s="161" t="e">
        <f>VLOOKUP(F24,Стекла!A24:$H$1516,5,FALSE)</f>
        <v>#N/A</v>
      </c>
      <c r="BC24" s="161" t="str">
        <f>IF(BA24&gt;0,VLOOKUP(Бланк!$Q$10,D24:F10034,3,FALSE),"")</f>
        <v/>
      </c>
      <c r="BD24" s="161" t="e">
        <f t="shared" si="3"/>
        <v>#N/A</v>
      </c>
      <c r="CA24" s="161">
        <f>IF(ISNUMBER(SEARCH(Бланк!$Q$12,D24)),MAX($CA$1:CA23)+1,0)</f>
        <v>0</v>
      </c>
      <c r="CB24" s="161" t="e">
        <f>VLOOKUP(F24,Стекла!$A24:AA$1516,5,FALSE)</f>
        <v>#N/A</v>
      </c>
      <c r="CC24" s="161" t="str">
        <f>IF(CA24&gt;0,VLOOKUP(Бланк!$Q$12,D24:F10034,3,FALSE),"")</f>
        <v/>
      </c>
      <c r="DA24" s="161">
        <f>IF(ISNUMBER(SEARCH(Бланк!$Q$14,D24)),MAX($DA$1:DA23)+1,0)</f>
        <v>0</v>
      </c>
      <c r="DB24" s="161" t="e">
        <f>VLOOKUP(F24,Стекла!$A24:BA$1516,5,FALSE)</f>
        <v>#N/A</v>
      </c>
      <c r="DC24" s="161" t="str">
        <f>IF(DA24&gt;0,VLOOKUP(Бланк!$Q$14,D24:F10034,3,FALSE),"")</f>
        <v/>
      </c>
      <c r="EA24" s="161">
        <f>IF(ISNUMBER(SEARCH(Бланк!$Q$16,D24)),MAX($EA$1:EA23)+1,0)</f>
        <v>0</v>
      </c>
      <c r="EB24" s="161" t="e">
        <f>VLOOKUP(F24,Стекла!$A24:CA$1516,5,FALSE)</f>
        <v>#N/A</v>
      </c>
      <c r="EC24" s="161" t="str">
        <f>IF(EA24&gt;0,VLOOKUP(Бланк!$Q$16,D24:F10034,3,FALSE),"")</f>
        <v/>
      </c>
      <c r="FA24" s="161">
        <f>IF(ISNUMBER(SEARCH(Бланк!$Q$18,D24)),MAX($FA$1:FA23)+1,0)</f>
        <v>0</v>
      </c>
      <c r="FB24" s="161" t="e">
        <f>VLOOKUP(F24,Стекла!$A24:DA$1516,5,FALSE)</f>
        <v>#N/A</v>
      </c>
      <c r="FC24" s="161" t="str">
        <f>IF(FA24&gt;0,VLOOKUP(Бланк!$Q$18,D24:F10034,3,FALSE),"")</f>
        <v/>
      </c>
      <c r="GA24" s="161">
        <f>IF(ISNUMBER(SEARCH(Бланк!$Q$20,D24)),MAX($GA$1:GA23)+1,0)</f>
        <v>0</v>
      </c>
      <c r="GB24" s="161" t="e">
        <f>VLOOKUP(F24,Стекла!$A24:EA$1516,5,FALSE)</f>
        <v>#N/A</v>
      </c>
      <c r="GC24" s="161" t="str">
        <f>IF(GA24&gt;0,VLOOKUP(Бланк!$Q$20,D24:F10034,3,FALSE),"")</f>
        <v/>
      </c>
      <c r="HA24" s="161">
        <f>IF(ISNUMBER(SEARCH(Бланк!$Q$22,D24)),MAX($HA$1:HA23)+1,0)</f>
        <v>0</v>
      </c>
      <c r="HB24" s="161" t="e">
        <f>VLOOKUP(F24,Стекла!$A24:FA$1516,5,FALSE)</f>
        <v>#N/A</v>
      </c>
      <c r="HC24" s="161" t="str">
        <f>IF(HA24&gt;0,VLOOKUP(Бланк!$Q$22,D24:F10034,3,FALSE),"")</f>
        <v/>
      </c>
      <c r="IA24" s="161">
        <f>IF(ISNUMBER(SEARCH(Бланк!$Q$24,D24)),MAX($IA$1:IA23)+1,0)</f>
        <v>0</v>
      </c>
      <c r="IB24" s="161" t="e">
        <f>VLOOKUP(F24,Стекла!$A24:GA$1516,5,FALSE)</f>
        <v>#N/A</v>
      </c>
      <c r="IC24" s="161" t="str">
        <f>IF(IA24&gt;0,VLOOKUP(Бланк!$Q$24,D24:F10034,3,FALSE),"")</f>
        <v/>
      </c>
    </row>
    <row r="25" spans="1:243" x14ac:dyDescent="0.25">
      <c r="A25" s="161">
        <v>25</v>
      </c>
      <c r="B25" s="161">
        <f>IF(AND($E$1="ПУСТО",Стекла!E25&lt;&gt;""),MAX($B$1:B24)+1,IF(ISNUMBER(SEARCH($E$1,Стекла!B25)),MAX($B$1:B24)+1,0))</f>
        <v>0</v>
      </c>
      <c r="D25" s="161" t="str">
        <f>IF(ISERROR(F25),"",INDEX(Стекла!$E$2:$E$1001,F25,1))</f>
        <v/>
      </c>
      <c r="E25" s="161" t="str">
        <f>IF(ISERROR(F25),"",INDEX(Стекла!$B$2:$E$1001,F25,2))</f>
        <v/>
      </c>
      <c r="F25" s="161" t="e">
        <f>MATCH(ROW(A24),$B$2:B223,0)</f>
        <v>#N/A</v>
      </c>
      <c r="G25" s="161" t="str">
        <f>IF(AND(COUNTIF(D$2:D25,D25)=1,D25&lt;&gt;""),COUNT(G$1:G24)+1,"")</f>
        <v/>
      </c>
      <c r="H25" s="161" t="str">
        <f t="shared" si="0"/>
        <v/>
      </c>
      <c r="I25" s="161" t="e">
        <f t="shared" si="1"/>
        <v>#N/A</v>
      </c>
      <c r="J25" s="161">
        <f>IF(ISNUMBER(SEARCH(Бланк!$Q$6,D25)),MAX($J$1:J24)+1,0)</f>
        <v>0</v>
      </c>
      <c r="K25" s="161" t="e">
        <f>VLOOKUP(F25,Стекла!A25:AH1539,5,FALSE)</f>
        <v>#N/A</v>
      </c>
      <c r="L25" s="161" t="str">
        <f>IF(J25&gt;0,VLOOKUP(Бланк!$Q$6,D25:F223,3,FALSE),"")</f>
        <v/>
      </c>
      <c r="AA25" s="161">
        <f>IF(ISNUMBER(SEARCH(Бланк!$Q$8,D25)),MAX($AA$1:AA24)+1,0)</f>
        <v>0</v>
      </c>
      <c r="AB25" s="161" t="e">
        <f>VLOOKUP(F25,Стекла!A25:$AH$1516,5,FALSE)</f>
        <v>#N/A</v>
      </c>
      <c r="AC25" s="161" t="str">
        <f>IF(AA25&gt;0,VLOOKUP(Бланк!$Q$8,D25:F10035,3,FALSE),"")</f>
        <v/>
      </c>
      <c r="AD25" s="161" t="e">
        <f t="shared" si="2"/>
        <v>#N/A</v>
      </c>
      <c r="BA25" s="161">
        <f>IF(ISNUMBER(SEARCH(Бланк!$Q$10,D25)),MAX(BA$1:$BA24)+1,0)</f>
        <v>0</v>
      </c>
      <c r="BB25" s="161" t="e">
        <f>VLOOKUP(F25,Стекла!A25:$H$1516,5,FALSE)</f>
        <v>#N/A</v>
      </c>
      <c r="BC25" s="161" t="str">
        <f>IF(BA25&gt;0,VLOOKUP(Бланк!$Q$10,D25:F10035,3,FALSE),"")</f>
        <v/>
      </c>
      <c r="BD25" s="161" t="e">
        <f t="shared" si="3"/>
        <v>#N/A</v>
      </c>
      <c r="CA25" s="161">
        <f>IF(ISNUMBER(SEARCH(Бланк!$Q$12,D25)),MAX($CA$1:CA24)+1,0)</f>
        <v>0</v>
      </c>
      <c r="CB25" s="161" t="e">
        <f>VLOOKUP(F25,Стекла!$A25:AA$1516,5,FALSE)</f>
        <v>#N/A</v>
      </c>
      <c r="CC25" s="161" t="str">
        <f>IF(CA25&gt;0,VLOOKUP(Бланк!$Q$12,D25:F10035,3,FALSE),"")</f>
        <v/>
      </c>
      <c r="DA25" s="161">
        <f>IF(ISNUMBER(SEARCH(Бланк!$Q$14,D25)),MAX($DA$1:DA24)+1,0)</f>
        <v>0</v>
      </c>
      <c r="DB25" s="161" t="e">
        <f>VLOOKUP(F25,Стекла!$A25:BA$1516,5,FALSE)</f>
        <v>#N/A</v>
      </c>
      <c r="DC25" s="161" t="str">
        <f>IF(DA25&gt;0,VLOOKUP(Бланк!$Q$14,D25:F10035,3,FALSE),"")</f>
        <v/>
      </c>
      <c r="EA25" s="161">
        <f>IF(ISNUMBER(SEARCH(Бланк!$Q$16,D25)),MAX($EA$1:EA24)+1,0)</f>
        <v>0</v>
      </c>
      <c r="EB25" s="161" t="e">
        <f>VLOOKUP(F25,Стекла!$A25:CA$1516,5,FALSE)</f>
        <v>#N/A</v>
      </c>
      <c r="EC25" s="161" t="str">
        <f>IF(EA25&gt;0,VLOOKUP(Бланк!$Q$16,D25:F10035,3,FALSE),"")</f>
        <v/>
      </c>
      <c r="FA25" s="161">
        <f>IF(ISNUMBER(SEARCH(Бланк!$Q$18,D25)),MAX($FA$1:FA24)+1,0)</f>
        <v>0</v>
      </c>
      <c r="FB25" s="161" t="e">
        <f>VLOOKUP(F25,Стекла!$A25:DA$1516,5,FALSE)</f>
        <v>#N/A</v>
      </c>
      <c r="FC25" s="161" t="str">
        <f>IF(FA25&gt;0,VLOOKUP(Бланк!$Q$18,D25:F10035,3,FALSE),"")</f>
        <v/>
      </c>
      <c r="GA25" s="161">
        <f>IF(ISNUMBER(SEARCH(Бланк!$Q$20,D25)),MAX($GA$1:GA24)+1,0)</f>
        <v>0</v>
      </c>
      <c r="GB25" s="161" t="e">
        <f>VLOOKUP(F25,Стекла!$A25:EA$1516,5,FALSE)</f>
        <v>#N/A</v>
      </c>
      <c r="GC25" s="161" t="str">
        <f>IF(GA25&gt;0,VLOOKUP(Бланк!$Q$20,D25:F10035,3,FALSE),"")</f>
        <v/>
      </c>
      <c r="HA25" s="161">
        <f>IF(ISNUMBER(SEARCH(Бланк!$Q$22,D25)),MAX($HA$1:HA24)+1,0)</f>
        <v>0</v>
      </c>
      <c r="HB25" s="161" t="e">
        <f>VLOOKUP(F25,Стекла!$A25:FA$1516,5,FALSE)</f>
        <v>#N/A</v>
      </c>
      <c r="HC25" s="161" t="str">
        <f>IF(HA25&gt;0,VLOOKUP(Бланк!$Q$22,D25:F10035,3,FALSE),"")</f>
        <v/>
      </c>
      <c r="IA25" s="161">
        <f>IF(ISNUMBER(SEARCH(Бланк!$Q$24,D25)),MAX($IA$1:IA24)+1,0)</f>
        <v>0</v>
      </c>
      <c r="IB25" s="161" t="e">
        <f>VLOOKUP(F25,Стекла!$A25:GA$1516,5,FALSE)</f>
        <v>#N/A</v>
      </c>
      <c r="IC25" s="161" t="str">
        <f>IF(IA25&gt;0,VLOOKUP(Бланк!$Q$24,D25:F10035,3,FALSE),"")</f>
        <v/>
      </c>
    </row>
    <row r="26" spans="1:243" x14ac:dyDescent="0.25">
      <c r="A26" s="161">
        <v>26</v>
      </c>
      <c r="B26" s="161">
        <f>IF(AND($E$1="ПУСТО",Стекла!E26&lt;&gt;""),MAX($B$1:B25)+1,IF(ISNUMBER(SEARCH($E$1,Стекла!B26)),MAX($B$1:B25)+1,0))</f>
        <v>0</v>
      </c>
      <c r="D26" s="161" t="str">
        <f>IF(ISERROR(F26),"",INDEX(Стекла!$E$2:$E$1001,F26,1))</f>
        <v/>
      </c>
      <c r="E26" s="161" t="str">
        <f>IF(ISERROR(F26),"",INDEX(Стекла!$B$2:$E$1001,F26,2))</f>
        <v/>
      </c>
      <c r="F26" s="161" t="e">
        <f>MATCH(ROW(A25),$B$2:B224,0)</f>
        <v>#N/A</v>
      </c>
      <c r="G26" s="161" t="str">
        <f>IF(AND(COUNTIF(D$2:D26,D26)=1,D26&lt;&gt;""),COUNT(G$1:G25)+1,"")</f>
        <v/>
      </c>
      <c r="H26" s="161" t="str">
        <f t="shared" si="0"/>
        <v/>
      </c>
      <c r="I26" s="161" t="e">
        <f t="shared" si="1"/>
        <v>#N/A</v>
      </c>
      <c r="J26" s="161">
        <f>IF(ISNUMBER(SEARCH(Бланк!$Q$6,D26)),MAX($J$1:J25)+1,0)</f>
        <v>0</v>
      </c>
      <c r="K26" s="161" t="e">
        <f>VLOOKUP(F26,Стекла!A26:AH1540,5,FALSE)</f>
        <v>#N/A</v>
      </c>
      <c r="L26" s="161" t="str">
        <f>IF(J26&gt;0,VLOOKUP(Бланк!$Q$6,D26:F224,3,FALSE),"")</f>
        <v/>
      </c>
      <c r="AA26" s="161">
        <f>IF(ISNUMBER(SEARCH(Бланк!$Q$8,D26)),MAX($AA$1:AA25)+1,0)</f>
        <v>0</v>
      </c>
      <c r="AB26" s="161" t="e">
        <f>VLOOKUP(F26,Стекла!A26:$AH$1516,5,FALSE)</f>
        <v>#N/A</v>
      </c>
      <c r="AC26" s="161" t="str">
        <f>IF(AA26&gt;0,VLOOKUP(Бланк!$Q$8,D26:F10036,3,FALSE),"")</f>
        <v/>
      </c>
      <c r="AD26" s="161" t="e">
        <f t="shared" si="2"/>
        <v>#N/A</v>
      </c>
      <c r="BA26" s="161">
        <f>IF(ISNUMBER(SEARCH(Бланк!$Q$10,D26)),MAX(BA$1:$BA25)+1,0)</f>
        <v>0</v>
      </c>
      <c r="BB26" s="161" t="e">
        <f>VLOOKUP(F26,Стекла!A26:$H$1516,5,FALSE)</f>
        <v>#N/A</v>
      </c>
      <c r="BC26" s="161" t="str">
        <f>IF(BA26&gt;0,VLOOKUP(Бланк!$Q$10,D26:F10036,3,FALSE),"")</f>
        <v/>
      </c>
      <c r="BD26" s="161" t="e">
        <f t="shared" si="3"/>
        <v>#N/A</v>
      </c>
      <c r="CA26" s="161">
        <f>IF(ISNUMBER(SEARCH(Бланк!$Q$12,D26)),MAX($CA$1:CA25)+1,0)</f>
        <v>0</v>
      </c>
      <c r="CB26" s="161" t="e">
        <f>VLOOKUP(F26,Стекла!$A26:AA$1516,5,FALSE)</f>
        <v>#N/A</v>
      </c>
      <c r="CC26" s="161" t="str">
        <f>IF(CA26&gt;0,VLOOKUP(Бланк!$Q$12,D26:F10036,3,FALSE),"")</f>
        <v/>
      </c>
      <c r="DA26" s="161">
        <f>IF(ISNUMBER(SEARCH(Бланк!$Q$14,D26)),MAX($DA$1:DA25)+1,0)</f>
        <v>0</v>
      </c>
      <c r="DB26" s="161" t="e">
        <f>VLOOKUP(F26,Стекла!$A26:BA$1516,5,FALSE)</f>
        <v>#N/A</v>
      </c>
      <c r="DC26" s="161" t="str">
        <f>IF(DA26&gt;0,VLOOKUP(Бланк!$Q$14,D26:F10036,3,FALSE),"")</f>
        <v/>
      </c>
      <c r="EA26" s="161">
        <f>IF(ISNUMBER(SEARCH(Бланк!$Q$16,D26)),MAX($EA$1:EA25)+1,0)</f>
        <v>0</v>
      </c>
      <c r="EB26" s="161" t="e">
        <f>VLOOKUP(F26,Стекла!$A26:CA$1516,5,FALSE)</f>
        <v>#N/A</v>
      </c>
      <c r="EC26" s="161" t="str">
        <f>IF(EA26&gt;0,VLOOKUP(Бланк!$Q$16,D26:F10036,3,FALSE),"")</f>
        <v/>
      </c>
      <c r="FA26" s="161">
        <f>IF(ISNUMBER(SEARCH(Бланк!$Q$18,D26)),MAX($FA$1:FA25)+1,0)</f>
        <v>0</v>
      </c>
      <c r="FB26" s="161" t="e">
        <f>VLOOKUP(F26,Стекла!$A26:DA$1516,5,FALSE)</f>
        <v>#N/A</v>
      </c>
      <c r="FC26" s="161" t="str">
        <f>IF(FA26&gt;0,VLOOKUP(Бланк!$Q$18,D26:F10036,3,FALSE),"")</f>
        <v/>
      </c>
      <c r="GA26" s="161">
        <f>IF(ISNUMBER(SEARCH(Бланк!$Q$20,D26)),MAX($GA$1:GA25)+1,0)</f>
        <v>0</v>
      </c>
      <c r="GB26" s="161" t="e">
        <f>VLOOKUP(F26,Стекла!$A26:EA$1516,5,FALSE)</f>
        <v>#N/A</v>
      </c>
      <c r="GC26" s="161" t="str">
        <f>IF(GA26&gt;0,VLOOKUP(Бланк!$Q$20,D26:F10036,3,FALSE),"")</f>
        <v/>
      </c>
      <c r="HA26" s="161">
        <f>IF(ISNUMBER(SEARCH(Бланк!$Q$22,D26)),MAX($HA$1:HA25)+1,0)</f>
        <v>0</v>
      </c>
      <c r="HB26" s="161" t="e">
        <f>VLOOKUP(F26,Стекла!$A26:FA$1516,5,FALSE)</f>
        <v>#N/A</v>
      </c>
      <c r="HC26" s="161" t="str">
        <f>IF(HA26&gt;0,VLOOKUP(Бланк!$Q$22,D26:F10036,3,FALSE),"")</f>
        <v/>
      </c>
      <c r="IA26" s="161">
        <f>IF(ISNUMBER(SEARCH(Бланк!$Q$24,D26)),MAX($IA$1:IA25)+1,0)</f>
        <v>0</v>
      </c>
      <c r="IB26" s="161" t="e">
        <f>VLOOKUP(F26,Стекла!$A26:GA$1516,5,FALSE)</f>
        <v>#N/A</v>
      </c>
      <c r="IC26" s="161" t="str">
        <f>IF(IA26&gt;0,VLOOKUP(Бланк!$Q$24,D26:F10036,3,FALSE),"")</f>
        <v/>
      </c>
    </row>
    <row r="27" spans="1:243" x14ac:dyDescent="0.25">
      <c r="A27" s="161">
        <v>27</v>
      </c>
      <c r="B27" s="161">
        <f>IF(AND($E$1="ПУСТО",Стекла!E27&lt;&gt;""),MAX($B$1:B26)+1,IF(ISNUMBER(SEARCH($E$1,Стекла!B27)),MAX($B$1:B26)+1,0))</f>
        <v>0</v>
      </c>
      <c r="D27" s="161" t="str">
        <f>IF(ISERROR(F27),"",INDEX(Стекла!$E$2:$E$1001,F27,1))</f>
        <v/>
      </c>
      <c r="E27" s="161" t="str">
        <f>IF(ISERROR(F27),"",INDEX(Стекла!$B$2:$E$1001,F27,2))</f>
        <v/>
      </c>
      <c r="F27" s="161" t="e">
        <f>MATCH(ROW(A26),$B$2:B225,0)</f>
        <v>#N/A</v>
      </c>
      <c r="G27" s="161" t="str">
        <f>IF(AND(COUNTIF(D$2:D27,D27)=1,D27&lt;&gt;""),COUNT(G$1:G26)+1,"")</f>
        <v/>
      </c>
      <c r="H27" s="161" t="str">
        <f t="shared" si="0"/>
        <v/>
      </c>
      <c r="I27" s="161" t="e">
        <f t="shared" si="1"/>
        <v>#N/A</v>
      </c>
      <c r="J27" s="161">
        <f>IF(ISNUMBER(SEARCH(Бланк!$Q$6,D27)),MAX($J$1:J26)+1,0)</f>
        <v>0</v>
      </c>
      <c r="K27" s="161" t="e">
        <f>VLOOKUP(F27,Стекла!A27:AH1541,5,FALSE)</f>
        <v>#N/A</v>
      </c>
      <c r="L27" s="161" t="str">
        <f>IF(J27&gt;0,VLOOKUP(Бланк!$Q$6,D27:F225,3,FALSE),"")</f>
        <v/>
      </c>
      <c r="AA27" s="161">
        <f>IF(ISNUMBER(SEARCH(Бланк!$Q$8,D27)),MAX($AA$1:AA26)+1,0)</f>
        <v>0</v>
      </c>
      <c r="AB27" s="161" t="e">
        <f>VLOOKUP(F27,Стекла!A27:$AH$1516,5,FALSE)</f>
        <v>#N/A</v>
      </c>
      <c r="AC27" s="161" t="str">
        <f>IF(AA27&gt;0,VLOOKUP(Бланк!$Q$8,D27:F10037,3,FALSE),"")</f>
        <v/>
      </c>
      <c r="AD27" s="161" t="e">
        <f t="shared" si="2"/>
        <v>#N/A</v>
      </c>
      <c r="BA27" s="161">
        <f>IF(ISNUMBER(SEARCH(Бланк!$Q$10,D27)),MAX(BA$1:$BA26)+1,0)</f>
        <v>0</v>
      </c>
      <c r="BB27" s="161" t="e">
        <f>VLOOKUP(F27,Стекла!A27:$H$1516,5,FALSE)</f>
        <v>#N/A</v>
      </c>
      <c r="BC27" s="161" t="str">
        <f>IF(BA27&gt;0,VLOOKUP(Бланк!$Q$10,D27:F10037,3,FALSE),"")</f>
        <v/>
      </c>
      <c r="BD27" s="161" t="e">
        <f t="shared" si="3"/>
        <v>#N/A</v>
      </c>
      <c r="CA27" s="161">
        <f>IF(ISNUMBER(SEARCH(Бланк!$Q$12,D27)),MAX($CA$1:CA26)+1,0)</f>
        <v>0</v>
      </c>
      <c r="CB27" s="161" t="e">
        <f>VLOOKUP(F27,Стекла!$A27:AA$1516,5,FALSE)</f>
        <v>#N/A</v>
      </c>
      <c r="CC27" s="161" t="str">
        <f>IF(CA27&gt;0,VLOOKUP(Бланк!$Q$12,D27:F10037,3,FALSE),"")</f>
        <v/>
      </c>
      <c r="DA27" s="161">
        <f>IF(ISNUMBER(SEARCH(Бланк!$Q$14,D27)),MAX($DA$1:DA26)+1,0)</f>
        <v>0</v>
      </c>
      <c r="DB27" s="161" t="e">
        <f>VLOOKUP(F27,Стекла!$A27:BA$1516,5,FALSE)</f>
        <v>#N/A</v>
      </c>
      <c r="DC27" s="161" t="str">
        <f>IF(DA27&gt;0,VLOOKUP(Бланк!$Q$14,D27:F10037,3,FALSE),"")</f>
        <v/>
      </c>
      <c r="EA27" s="161">
        <f>IF(ISNUMBER(SEARCH(Бланк!$Q$16,D27)),MAX($EA$1:EA26)+1,0)</f>
        <v>0</v>
      </c>
      <c r="EB27" s="161" t="e">
        <f>VLOOKUP(F27,Стекла!$A27:CA$1516,5,FALSE)</f>
        <v>#N/A</v>
      </c>
      <c r="EC27" s="161" t="str">
        <f>IF(EA27&gt;0,VLOOKUP(Бланк!$Q$16,D27:F10037,3,FALSE),"")</f>
        <v/>
      </c>
      <c r="FA27" s="161">
        <f>IF(ISNUMBER(SEARCH(Бланк!$Q$18,D27)),MAX($FA$1:FA26)+1,0)</f>
        <v>0</v>
      </c>
      <c r="FB27" s="161" t="e">
        <f>VLOOKUP(F27,Стекла!$A27:DA$1516,5,FALSE)</f>
        <v>#N/A</v>
      </c>
      <c r="FC27" s="161" t="str">
        <f>IF(FA27&gt;0,VLOOKUP(Бланк!$Q$18,D27:F10037,3,FALSE),"")</f>
        <v/>
      </c>
      <c r="GA27" s="161">
        <f>IF(ISNUMBER(SEARCH(Бланк!$Q$20,D27)),MAX($GA$1:GA26)+1,0)</f>
        <v>0</v>
      </c>
      <c r="GB27" s="161" t="e">
        <f>VLOOKUP(F27,Стекла!$A27:EA$1516,5,FALSE)</f>
        <v>#N/A</v>
      </c>
      <c r="GC27" s="161" t="str">
        <f>IF(GA27&gt;0,VLOOKUP(Бланк!$Q$20,D27:F10037,3,FALSE),"")</f>
        <v/>
      </c>
      <c r="HA27" s="161">
        <f>IF(ISNUMBER(SEARCH(Бланк!$Q$22,D27)),MAX($HA$1:HA26)+1,0)</f>
        <v>0</v>
      </c>
      <c r="HB27" s="161" t="e">
        <f>VLOOKUP(F27,Стекла!$A27:FA$1516,5,FALSE)</f>
        <v>#N/A</v>
      </c>
      <c r="HC27" s="161" t="str">
        <f>IF(HA27&gt;0,VLOOKUP(Бланк!$Q$22,D27:F10037,3,FALSE),"")</f>
        <v/>
      </c>
      <c r="IA27" s="161">
        <f>IF(ISNUMBER(SEARCH(Бланк!$Q$24,D27)),MAX($IA$1:IA26)+1,0)</f>
        <v>0</v>
      </c>
      <c r="IB27" s="161" t="e">
        <f>VLOOKUP(F27,Стекла!$A27:GA$1516,5,FALSE)</f>
        <v>#N/A</v>
      </c>
      <c r="IC27" s="161" t="str">
        <f>IF(IA27&gt;0,VLOOKUP(Бланк!$Q$24,D27:F10037,3,FALSE),"")</f>
        <v/>
      </c>
    </row>
    <row r="28" spans="1:243" x14ac:dyDescent="0.25">
      <c r="A28" s="161">
        <v>28</v>
      </c>
      <c r="B28" s="161">
        <f>IF(AND($E$1="ПУСТО",Стекла!E28&lt;&gt;""),MAX($B$1:B27)+1,IF(ISNUMBER(SEARCH($E$1,Стекла!B28)),MAX($B$1:B27)+1,0))</f>
        <v>0</v>
      </c>
      <c r="D28" s="161" t="str">
        <f>IF(ISERROR(F28),"",INDEX(Стекла!$E$2:$E$1001,F28,1))</f>
        <v/>
      </c>
      <c r="E28" s="161" t="str">
        <f>IF(ISERROR(F28),"",INDEX(Стекла!$B$2:$E$1001,F28,2))</f>
        <v/>
      </c>
      <c r="F28" s="161" t="e">
        <f>MATCH(ROW(A27),$B$2:B226,0)</f>
        <v>#N/A</v>
      </c>
      <c r="G28" s="161" t="str">
        <f>IF(AND(COUNTIF(D$2:D28,D28)=1,D28&lt;&gt;""),COUNT(G$1:G27)+1,"")</f>
        <v/>
      </c>
      <c r="H28" s="161" t="str">
        <f t="shared" si="0"/>
        <v/>
      </c>
      <c r="I28" s="161" t="e">
        <f t="shared" si="1"/>
        <v>#N/A</v>
      </c>
      <c r="J28" s="161">
        <f>IF(ISNUMBER(SEARCH(Бланк!$Q$6,D28)),MAX($J$1:J27)+1,0)</f>
        <v>0</v>
      </c>
      <c r="K28" s="161" t="e">
        <f>VLOOKUP(F28,Стекла!A28:AH1542,5,FALSE)</f>
        <v>#N/A</v>
      </c>
      <c r="L28" s="161" t="str">
        <f>IF(J28&gt;0,VLOOKUP(Бланк!$Q$6,D28:F226,3,FALSE),"")</f>
        <v/>
      </c>
      <c r="AA28" s="161">
        <f>IF(ISNUMBER(SEARCH(Бланк!$Q$8,D28)),MAX($AA$1:AA27)+1,0)</f>
        <v>0</v>
      </c>
      <c r="AB28" s="161" t="e">
        <f>VLOOKUP(F28,Стекла!A28:$AH$1516,5,FALSE)</f>
        <v>#N/A</v>
      </c>
      <c r="AC28" s="161" t="str">
        <f>IF(AA28&gt;0,VLOOKUP(Бланк!$Q$8,D28:F10038,3,FALSE),"")</f>
        <v/>
      </c>
      <c r="AD28" s="161" t="e">
        <f t="shared" si="2"/>
        <v>#N/A</v>
      </c>
      <c r="BA28" s="161">
        <f>IF(ISNUMBER(SEARCH(Бланк!$Q$10,D28)),MAX(BA$1:$BA27)+1,0)</f>
        <v>0</v>
      </c>
      <c r="BB28" s="161" t="e">
        <f>VLOOKUP(F28,Стекла!A28:$H$1516,5,FALSE)</f>
        <v>#N/A</v>
      </c>
      <c r="BC28" s="161" t="str">
        <f>IF(BA28&gt;0,VLOOKUP(Бланк!$Q$10,D28:F10038,3,FALSE),"")</f>
        <v/>
      </c>
      <c r="BD28" s="161" t="e">
        <f t="shared" si="3"/>
        <v>#N/A</v>
      </c>
      <c r="CA28" s="161">
        <f>IF(ISNUMBER(SEARCH(Бланк!$Q$12,D28)),MAX($CA$1:CA27)+1,0)</f>
        <v>0</v>
      </c>
      <c r="CB28" s="161" t="e">
        <f>VLOOKUP(F28,Стекла!$A28:AA$1516,5,FALSE)</f>
        <v>#N/A</v>
      </c>
      <c r="CC28" s="161" t="str">
        <f>IF(CA28&gt;0,VLOOKUP(Бланк!$Q$12,D28:F10038,3,FALSE),"")</f>
        <v/>
      </c>
      <c r="DA28" s="161">
        <f>IF(ISNUMBER(SEARCH(Бланк!$Q$14,D28)),MAX($DA$1:DA27)+1,0)</f>
        <v>0</v>
      </c>
      <c r="DB28" s="161" t="e">
        <f>VLOOKUP(F28,Стекла!$A28:BA$1516,5,FALSE)</f>
        <v>#N/A</v>
      </c>
      <c r="DC28" s="161" t="str">
        <f>IF(DA28&gt;0,VLOOKUP(Бланк!$Q$14,D28:F10038,3,FALSE),"")</f>
        <v/>
      </c>
      <c r="EA28" s="161">
        <f>IF(ISNUMBER(SEARCH(Бланк!$Q$16,D28)),MAX($EA$1:EA27)+1,0)</f>
        <v>0</v>
      </c>
      <c r="EB28" s="161" t="e">
        <f>VLOOKUP(F28,Стекла!$A28:CA$1516,5,FALSE)</f>
        <v>#N/A</v>
      </c>
      <c r="EC28" s="161" t="str">
        <f>IF(EA28&gt;0,VLOOKUP(Бланк!$Q$16,D28:F10038,3,FALSE),"")</f>
        <v/>
      </c>
      <c r="FA28" s="161">
        <f>IF(ISNUMBER(SEARCH(Бланк!$Q$18,D28)),MAX($FA$1:FA27)+1,0)</f>
        <v>0</v>
      </c>
      <c r="FB28" s="161" t="e">
        <f>VLOOKUP(F28,Стекла!$A28:DA$1516,5,FALSE)</f>
        <v>#N/A</v>
      </c>
      <c r="FC28" s="161" t="str">
        <f>IF(FA28&gt;0,VLOOKUP(Бланк!$Q$18,D28:F10038,3,FALSE),"")</f>
        <v/>
      </c>
      <c r="GA28" s="161">
        <f>IF(ISNUMBER(SEARCH(Бланк!$Q$20,D28)),MAX($GA$1:GA27)+1,0)</f>
        <v>0</v>
      </c>
      <c r="GB28" s="161" t="e">
        <f>VLOOKUP(F28,Стекла!$A28:EA$1516,5,FALSE)</f>
        <v>#N/A</v>
      </c>
      <c r="GC28" s="161" t="str">
        <f>IF(GA28&gt;0,VLOOKUP(Бланк!$Q$20,D28:F10038,3,FALSE),"")</f>
        <v/>
      </c>
      <c r="HA28" s="161">
        <f>IF(ISNUMBER(SEARCH(Бланк!$Q$22,D28)),MAX($HA$1:HA27)+1,0)</f>
        <v>0</v>
      </c>
      <c r="HB28" s="161" t="e">
        <f>VLOOKUP(F28,Стекла!$A28:FA$1516,5,FALSE)</f>
        <v>#N/A</v>
      </c>
      <c r="HC28" s="161" t="str">
        <f>IF(HA28&gt;0,VLOOKUP(Бланк!$Q$22,D28:F10038,3,FALSE),"")</f>
        <v/>
      </c>
      <c r="IA28" s="161">
        <f>IF(ISNUMBER(SEARCH(Бланк!$Q$24,D28)),MAX($IA$1:IA27)+1,0)</f>
        <v>0</v>
      </c>
      <c r="IB28" s="161" t="e">
        <f>VLOOKUP(F28,Стекла!$A28:GA$1516,5,FALSE)</f>
        <v>#N/A</v>
      </c>
      <c r="IC28" s="161" t="str">
        <f>IF(IA28&gt;0,VLOOKUP(Бланк!$Q$24,D28:F10038,3,FALSE),"")</f>
        <v/>
      </c>
    </row>
    <row r="29" spans="1:243" x14ac:dyDescent="0.25">
      <c r="A29" s="161">
        <v>29</v>
      </c>
      <c r="B29" s="161">
        <f>IF(AND($E$1="ПУСТО",Стекла!E29&lt;&gt;""),MAX($B$1:B28)+1,IF(ISNUMBER(SEARCH($E$1,Стекла!B29)),MAX($B$1:B28)+1,0))</f>
        <v>0</v>
      </c>
      <c r="D29" s="161" t="str">
        <f>IF(ISERROR(F29),"",INDEX(Стекла!$E$2:$E$1001,F29,1))</f>
        <v/>
      </c>
      <c r="E29" s="161" t="str">
        <f>IF(ISERROR(F29),"",INDEX(Стекла!$B$2:$E$1001,F29,2))</f>
        <v/>
      </c>
      <c r="F29" s="161" t="e">
        <f>MATCH(ROW(A28),$B$2:B227,0)</f>
        <v>#N/A</v>
      </c>
      <c r="G29" s="161" t="str">
        <f>IF(AND(COUNTIF(D$2:D29,D29)=1,D29&lt;&gt;""),COUNT(G$1:G28)+1,"")</f>
        <v/>
      </c>
      <c r="H29" s="161" t="str">
        <f t="shared" si="0"/>
        <v/>
      </c>
      <c r="I29" s="161" t="e">
        <f t="shared" si="1"/>
        <v>#N/A</v>
      </c>
      <c r="J29" s="161">
        <f>IF(ISNUMBER(SEARCH(Бланк!$Q$6,D29)),MAX($J$1:J28)+1,0)</f>
        <v>0</v>
      </c>
      <c r="K29" s="161" t="e">
        <f>VLOOKUP(F29,Стекла!A29:AH1543,5,FALSE)</f>
        <v>#N/A</v>
      </c>
      <c r="L29" s="161" t="str">
        <f>IF(J29&gt;0,VLOOKUP(Бланк!$Q$6,D29:F227,3,FALSE),"")</f>
        <v/>
      </c>
      <c r="AA29" s="161">
        <f>IF(ISNUMBER(SEARCH(Бланк!$Q$8,D29)),MAX($AA$1:AA28)+1,0)</f>
        <v>0</v>
      </c>
      <c r="AB29" s="161" t="e">
        <f>VLOOKUP(F29,Стекла!A29:$AH$1516,5,FALSE)</f>
        <v>#N/A</v>
      </c>
      <c r="AC29" s="161" t="str">
        <f>IF(AA29&gt;0,VLOOKUP(Бланк!$Q$8,D29:F10039,3,FALSE),"")</f>
        <v/>
      </c>
      <c r="AD29" s="161" t="e">
        <f t="shared" si="2"/>
        <v>#N/A</v>
      </c>
      <c r="BA29" s="161">
        <f>IF(ISNUMBER(SEARCH(Бланк!$Q$10,D29)),MAX(BA$1:$BA28)+1,0)</f>
        <v>0</v>
      </c>
      <c r="BB29" s="161" t="e">
        <f>VLOOKUP(F29,Стекла!A29:$H$1516,5,FALSE)</f>
        <v>#N/A</v>
      </c>
      <c r="BC29" s="161" t="str">
        <f>IF(BA29&gt;0,VLOOKUP(Бланк!$Q$10,D29:F10039,3,FALSE),"")</f>
        <v/>
      </c>
      <c r="BD29" s="161" t="e">
        <f t="shared" si="3"/>
        <v>#N/A</v>
      </c>
      <c r="CA29" s="161">
        <f>IF(ISNUMBER(SEARCH(Бланк!$Q$12,D29)),MAX($CA$1:CA28)+1,0)</f>
        <v>0</v>
      </c>
      <c r="CB29" s="161" t="e">
        <f>VLOOKUP(F29,Стекла!$A29:AA$1516,5,FALSE)</f>
        <v>#N/A</v>
      </c>
      <c r="CC29" s="161" t="str">
        <f>IF(CA29&gt;0,VLOOKUP(Бланк!$Q$12,D29:F10039,3,FALSE),"")</f>
        <v/>
      </c>
      <c r="DA29" s="161">
        <f>IF(ISNUMBER(SEARCH(Бланк!$Q$14,D29)),MAX($DA$1:DA28)+1,0)</f>
        <v>0</v>
      </c>
      <c r="DB29" s="161" t="e">
        <f>VLOOKUP(F29,Стекла!$A29:BA$1516,5,FALSE)</f>
        <v>#N/A</v>
      </c>
      <c r="DC29" s="161" t="str">
        <f>IF(DA29&gt;0,VLOOKUP(Бланк!$Q$14,D29:F10039,3,FALSE),"")</f>
        <v/>
      </c>
      <c r="EA29" s="161">
        <f>IF(ISNUMBER(SEARCH(Бланк!$Q$16,D29)),MAX($EA$1:EA28)+1,0)</f>
        <v>0</v>
      </c>
      <c r="EB29" s="161" t="e">
        <f>VLOOKUP(F29,Стекла!$A29:CA$1516,5,FALSE)</f>
        <v>#N/A</v>
      </c>
      <c r="EC29" s="161" t="str">
        <f>IF(EA29&gt;0,VLOOKUP(Бланк!$Q$16,D29:F10039,3,FALSE),"")</f>
        <v/>
      </c>
      <c r="FA29" s="161">
        <f>IF(ISNUMBER(SEARCH(Бланк!$Q$18,D29)),MAX($FA$1:FA28)+1,0)</f>
        <v>0</v>
      </c>
      <c r="FB29" s="161" t="e">
        <f>VLOOKUP(F29,Стекла!$A29:DA$1516,5,FALSE)</f>
        <v>#N/A</v>
      </c>
      <c r="FC29" s="161" t="str">
        <f>IF(FA29&gt;0,VLOOKUP(Бланк!$Q$18,D29:F10039,3,FALSE),"")</f>
        <v/>
      </c>
      <c r="GA29" s="161">
        <f>IF(ISNUMBER(SEARCH(Бланк!$Q$20,D29)),MAX($GA$1:GA28)+1,0)</f>
        <v>0</v>
      </c>
      <c r="GB29" s="161" t="e">
        <f>VLOOKUP(F29,Стекла!$A29:EA$1516,5,FALSE)</f>
        <v>#N/A</v>
      </c>
      <c r="GC29" s="161" t="str">
        <f>IF(GA29&gt;0,VLOOKUP(Бланк!$Q$20,D29:F10039,3,FALSE),"")</f>
        <v/>
      </c>
      <c r="HA29" s="161">
        <f>IF(ISNUMBER(SEARCH(Бланк!$Q$22,D29)),MAX($HA$1:HA28)+1,0)</f>
        <v>0</v>
      </c>
      <c r="HB29" s="161" t="e">
        <f>VLOOKUP(F29,Стекла!$A29:FA$1516,5,FALSE)</f>
        <v>#N/A</v>
      </c>
      <c r="HC29" s="161" t="str">
        <f>IF(HA29&gt;0,VLOOKUP(Бланк!$Q$22,D29:F10039,3,FALSE),"")</f>
        <v/>
      </c>
      <c r="IA29" s="161">
        <f>IF(ISNUMBER(SEARCH(Бланк!$Q$24,D29)),MAX($IA$1:IA28)+1,0)</f>
        <v>0</v>
      </c>
      <c r="IB29" s="161" t="e">
        <f>VLOOKUP(F29,Стекла!$A29:GA$1516,5,FALSE)</f>
        <v>#N/A</v>
      </c>
      <c r="IC29" s="161" t="str">
        <f>IF(IA29&gt;0,VLOOKUP(Бланк!$Q$24,D29:F10039,3,FALSE),"")</f>
        <v/>
      </c>
    </row>
    <row r="30" spans="1:243" x14ac:dyDescent="0.25">
      <c r="A30" s="161">
        <v>30</v>
      </c>
      <c r="B30" s="161">
        <f>IF(AND($E$1="ПУСТО",Стекла!E30&lt;&gt;""),MAX($B$1:B29)+1,IF(ISNUMBER(SEARCH($E$1,Стекла!B30)),MAX($B$1:B29)+1,0))</f>
        <v>0</v>
      </c>
      <c r="D30" s="161" t="str">
        <f>IF(ISERROR(F30),"",INDEX(Стекла!$E$2:$E$1001,F30,1))</f>
        <v/>
      </c>
      <c r="E30" s="161" t="str">
        <f>IF(ISERROR(F30),"",INDEX(Стекла!$B$2:$E$1001,F30,2))</f>
        <v/>
      </c>
      <c r="F30" s="161" t="e">
        <f>MATCH(ROW(A29),$B$2:B228,0)</f>
        <v>#N/A</v>
      </c>
      <c r="G30" s="161" t="str">
        <f>IF(AND(COUNTIF(D$2:D30,D30)=1,D30&lt;&gt;""),COUNT(G$1:G29)+1,"")</f>
        <v/>
      </c>
      <c r="H30" s="161" t="str">
        <f t="shared" si="0"/>
        <v/>
      </c>
      <c r="I30" s="161" t="e">
        <f t="shared" si="1"/>
        <v>#N/A</v>
      </c>
      <c r="J30" s="161">
        <f>IF(ISNUMBER(SEARCH(Бланк!$Q$6,D30)),MAX($J$1:J29)+1,0)</f>
        <v>0</v>
      </c>
      <c r="K30" s="161" t="e">
        <f>VLOOKUP(F30,Стекла!A30:AH1544,5,FALSE)</f>
        <v>#N/A</v>
      </c>
      <c r="L30" s="161" t="str">
        <f>IF(J30&gt;0,VLOOKUP(Бланк!$Q$6,D30:F228,3,FALSE),"")</f>
        <v/>
      </c>
      <c r="AA30" s="161">
        <f>IF(ISNUMBER(SEARCH(Бланк!$Q$8,D30)),MAX($AA$1:AA29)+1,0)</f>
        <v>0</v>
      </c>
      <c r="AB30" s="161" t="e">
        <f>VLOOKUP(F30,Стекла!A30:$AH$1516,5,FALSE)</f>
        <v>#N/A</v>
      </c>
      <c r="AC30" s="161" t="str">
        <f>IF(AA30&gt;0,VLOOKUP(Бланк!$Q$8,D30:F10040,3,FALSE),"")</f>
        <v/>
      </c>
      <c r="AD30" s="161" t="e">
        <f t="shared" si="2"/>
        <v>#N/A</v>
      </c>
      <c r="BA30" s="161">
        <f>IF(ISNUMBER(SEARCH(Бланк!$Q$10,D30)),MAX(BA$1:$BA29)+1,0)</f>
        <v>0</v>
      </c>
      <c r="BB30" s="161" t="e">
        <f>VLOOKUP(F30,Стекла!A30:$H$1516,5,FALSE)</f>
        <v>#N/A</v>
      </c>
      <c r="BC30" s="161" t="str">
        <f>IF(BA30&gt;0,VLOOKUP(Бланк!$Q$10,D30:F10040,3,FALSE),"")</f>
        <v/>
      </c>
      <c r="BD30" s="161" t="e">
        <f t="shared" si="3"/>
        <v>#N/A</v>
      </c>
      <c r="CA30" s="161">
        <f>IF(ISNUMBER(SEARCH(Бланк!$Q$12,D30)),MAX($CA$1:CA29)+1,0)</f>
        <v>0</v>
      </c>
      <c r="CB30" s="161" t="e">
        <f>VLOOKUP(F30,Стекла!$A30:AA$1516,5,FALSE)</f>
        <v>#N/A</v>
      </c>
      <c r="CC30" s="161" t="str">
        <f>IF(CA30&gt;0,VLOOKUP(Бланк!$Q$12,D30:F10040,3,FALSE),"")</f>
        <v/>
      </c>
      <c r="DA30" s="161">
        <f>IF(ISNUMBER(SEARCH(Бланк!$Q$14,D30)),MAX($DA$1:DA29)+1,0)</f>
        <v>0</v>
      </c>
      <c r="DB30" s="161" t="e">
        <f>VLOOKUP(F30,Стекла!$A30:BA$1516,5,FALSE)</f>
        <v>#N/A</v>
      </c>
      <c r="DC30" s="161" t="str">
        <f>IF(DA30&gt;0,VLOOKUP(Бланк!$Q$14,D30:F10040,3,FALSE),"")</f>
        <v/>
      </c>
      <c r="EA30" s="161">
        <f>IF(ISNUMBER(SEARCH(Бланк!$Q$16,D30)),MAX($EA$1:EA29)+1,0)</f>
        <v>0</v>
      </c>
      <c r="EB30" s="161" t="e">
        <f>VLOOKUP(F30,Стекла!$A30:CA$1516,5,FALSE)</f>
        <v>#N/A</v>
      </c>
      <c r="EC30" s="161" t="str">
        <f>IF(EA30&gt;0,VLOOKUP(Бланк!$Q$16,D30:F10040,3,FALSE),"")</f>
        <v/>
      </c>
      <c r="FA30" s="161">
        <f>IF(ISNUMBER(SEARCH(Бланк!$Q$18,D30)),MAX($FA$1:FA29)+1,0)</f>
        <v>0</v>
      </c>
      <c r="FB30" s="161" t="e">
        <f>VLOOKUP(F30,Стекла!$A30:DA$1516,5,FALSE)</f>
        <v>#N/A</v>
      </c>
      <c r="FC30" s="161" t="str">
        <f>IF(FA30&gt;0,VLOOKUP(Бланк!$Q$18,D30:F10040,3,FALSE),"")</f>
        <v/>
      </c>
      <c r="GA30" s="161">
        <f>IF(ISNUMBER(SEARCH(Бланк!$Q$20,D30)),MAX($GA$1:GA29)+1,0)</f>
        <v>0</v>
      </c>
      <c r="GB30" s="161" t="e">
        <f>VLOOKUP(F30,Стекла!$A30:EA$1516,5,FALSE)</f>
        <v>#N/A</v>
      </c>
      <c r="GC30" s="161" t="str">
        <f>IF(GA30&gt;0,VLOOKUP(Бланк!$Q$20,D30:F10040,3,FALSE),"")</f>
        <v/>
      </c>
      <c r="HA30" s="161">
        <f>IF(ISNUMBER(SEARCH(Бланк!$Q$22,D30)),MAX($HA$1:HA29)+1,0)</f>
        <v>0</v>
      </c>
      <c r="HB30" s="161" t="e">
        <f>VLOOKUP(F30,Стекла!$A30:FA$1516,5,FALSE)</f>
        <v>#N/A</v>
      </c>
      <c r="HC30" s="161" t="str">
        <f>IF(HA30&gt;0,VLOOKUP(Бланк!$Q$22,D30:F10040,3,FALSE),"")</f>
        <v/>
      </c>
      <c r="IA30" s="161">
        <f>IF(ISNUMBER(SEARCH(Бланк!$Q$24,D30)),MAX($IA$1:IA29)+1,0)</f>
        <v>0</v>
      </c>
      <c r="IB30" s="161" t="e">
        <f>VLOOKUP(F30,Стекла!$A30:GA$1516,5,FALSE)</f>
        <v>#N/A</v>
      </c>
      <c r="IC30" s="161" t="str">
        <f>IF(IA30&gt;0,VLOOKUP(Бланк!$Q$24,D30:F10040,3,FALSE),"")</f>
        <v/>
      </c>
    </row>
    <row r="31" spans="1:243" x14ac:dyDescent="0.25">
      <c r="A31" s="161">
        <v>31</v>
      </c>
      <c r="B31" s="161">
        <f>IF(AND($E$1="ПУСТО",Стекла!E31&lt;&gt;""),MAX($B$1:B30)+1,IF(ISNUMBER(SEARCH($E$1,Стекла!B31)),MAX($B$1:B30)+1,0))</f>
        <v>0</v>
      </c>
      <c r="D31" s="161" t="str">
        <f>IF(ISERROR(F31),"",INDEX(Стекла!$E$2:$E$1001,F31,1))</f>
        <v/>
      </c>
      <c r="E31" s="161" t="str">
        <f>IF(ISERROR(F31),"",INDEX(Стекла!$B$2:$E$1001,F31,2))</f>
        <v/>
      </c>
      <c r="F31" s="161" t="e">
        <f>MATCH(ROW(A30),$B$2:B229,0)</f>
        <v>#N/A</v>
      </c>
      <c r="G31" s="161" t="str">
        <f>IF(AND(COUNTIF(D$2:D31,D31)=1,D31&lt;&gt;""),COUNT(G$1:G30)+1,"")</f>
        <v/>
      </c>
      <c r="H31" s="161" t="str">
        <f t="shared" si="0"/>
        <v/>
      </c>
      <c r="I31" s="161" t="e">
        <f t="shared" si="1"/>
        <v>#N/A</v>
      </c>
      <c r="J31" s="161">
        <f>IF(ISNUMBER(SEARCH(Бланк!$Q$6,D31)),MAX($J$1:J30)+1,0)</f>
        <v>0</v>
      </c>
      <c r="K31" s="161" t="e">
        <f>VLOOKUP(F31,Стекла!A31:AH1545,5,FALSE)</f>
        <v>#N/A</v>
      </c>
      <c r="L31" s="161" t="str">
        <f>IF(J31&gt;0,VLOOKUP(Бланк!$Q$6,D31:F229,3,FALSE),"")</f>
        <v/>
      </c>
      <c r="AA31" s="161">
        <f>IF(ISNUMBER(SEARCH(Бланк!$Q$8,D31)),MAX($AA$1:AA30)+1,0)</f>
        <v>0</v>
      </c>
      <c r="AB31" s="161" t="e">
        <f>VLOOKUP(F31,Стекла!A31:$AH$1516,5,FALSE)</f>
        <v>#N/A</v>
      </c>
      <c r="AC31" s="161" t="str">
        <f>IF(AA31&gt;0,VLOOKUP(Бланк!$Q$8,D31:F10041,3,FALSE),"")</f>
        <v/>
      </c>
      <c r="AD31" s="161" t="e">
        <f t="shared" si="2"/>
        <v>#N/A</v>
      </c>
      <c r="BA31" s="161">
        <f>IF(ISNUMBER(SEARCH(Бланк!$Q$10,D31)),MAX(BA$1:$BA30)+1,0)</f>
        <v>0</v>
      </c>
      <c r="BB31" s="161" t="e">
        <f>VLOOKUP(F31,Стекла!A31:$H$1516,5,FALSE)</f>
        <v>#N/A</v>
      </c>
      <c r="BC31" s="161" t="str">
        <f>IF(BA31&gt;0,VLOOKUP(Бланк!$Q$10,D31:F10041,3,FALSE),"")</f>
        <v/>
      </c>
      <c r="BD31" s="161" t="e">
        <f t="shared" si="3"/>
        <v>#N/A</v>
      </c>
      <c r="CA31" s="161">
        <f>IF(ISNUMBER(SEARCH(Бланк!$Q$12,D31)),MAX($CA$1:CA30)+1,0)</f>
        <v>0</v>
      </c>
      <c r="CB31" s="161" t="e">
        <f>VLOOKUP(F31,Стекла!$A31:AA$1516,5,FALSE)</f>
        <v>#N/A</v>
      </c>
      <c r="CC31" s="161" t="str">
        <f>IF(CA31&gt;0,VLOOKUP(Бланк!$Q$12,D31:F10041,3,FALSE),"")</f>
        <v/>
      </c>
      <c r="DA31" s="161">
        <f>IF(ISNUMBER(SEARCH(Бланк!$Q$14,D31)),MAX($DA$1:DA30)+1,0)</f>
        <v>0</v>
      </c>
      <c r="DB31" s="161" t="e">
        <f>VLOOKUP(F31,Стекла!$A31:BA$1516,5,FALSE)</f>
        <v>#N/A</v>
      </c>
      <c r="DC31" s="161" t="str">
        <f>IF(DA31&gt;0,VLOOKUP(Бланк!$Q$14,D31:F10041,3,FALSE),"")</f>
        <v/>
      </c>
      <c r="EA31" s="161">
        <f>IF(ISNUMBER(SEARCH(Бланк!$Q$16,D31)),MAX($EA$1:EA30)+1,0)</f>
        <v>0</v>
      </c>
      <c r="EB31" s="161" t="e">
        <f>VLOOKUP(F31,Стекла!$A31:CA$1516,5,FALSE)</f>
        <v>#N/A</v>
      </c>
      <c r="EC31" s="161" t="str">
        <f>IF(EA31&gt;0,VLOOKUP(Бланк!$Q$16,D31:F10041,3,FALSE),"")</f>
        <v/>
      </c>
      <c r="FA31" s="161">
        <f>IF(ISNUMBER(SEARCH(Бланк!$Q$18,D31)),MAX($FA$1:FA30)+1,0)</f>
        <v>0</v>
      </c>
      <c r="FB31" s="161" t="e">
        <f>VLOOKUP(F31,Стекла!$A31:DA$1516,5,FALSE)</f>
        <v>#N/A</v>
      </c>
      <c r="FC31" s="161" t="str">
        <f>IF(FA31&gt;0,VLOOKUP(Бланк!$Q$18,D31:F10041,3,FALSE),"")</f>
        <v/>
      </c>
      <c r="GA31" s="161">
        <f>IF(ISNUMBER(SEARCH(Бланк!$Q$20,D31)),MAX($GA$1:GA30)+1,0)</f>
        <v>0</v>
      </c>
      <c r="GB31" s="161" t="e">
        <f>VLOOKUP(F31,Стекла!$A31:EA$1516,5,FALSE)</f>
        <v>#N/A</v>
      </c>
      <c r="GC31" s="161" t="str">
        <f>IF(GA31&gt;0,VLOOKUP(Бланк!$Q$20,D31:F10041,3,FALSE),"")</f>
        <v/>
      </c>
      <c r="HA31" s="161">
        <f>IF(ISNUMBER(SEARCH(Бланк!$Q$22,D31)),MAX($HA$1:HA30)+1,0)</f>
        <v>0</v>
      </c>
      <c r="HB31" s="161" t="e">
        <f>VLOOKUP(F31,Стекла!$A31:FA$1516,5,FALSE)</f>
        <v>#N/A</v>
      </c>
      <c r="HC31" s="161" t="str">
        <f>IF(HA31&gt;0,VLOOKUP(Бланк!$Q$22,D31:F10041,3,FALSE),"")</f>
        <v/>
      </c>
      <c r="IA31" s="161">
        <f>IF(ISNUMBER(SEARCH(Бланк!$Q$24,D31)),MAX($IA$1:IA30)+1,0)</f>
        <v>0</v>
      </c>
      <c r="IB31" s="161" t="e">
        <f>VLOOKUP(F31,Стекла!$A31:GA$1516,5,FALSE)</f>
        <v>#N/A</v>
      </c>
      <c r="IC31" s="161" t="str">
        <f>IF(IA31&gt;0,VLOOKUP(Бланк!$Q$24,D31:F10041,3,FALSE),"")</f>
        <v/>
      </c>
    </row>
    <row r="32" spans="1:243" x14ac:dyDescent="0.25">
      <c r="A32" s="161">
        <v>32</v>
      </c>
      <c r="B32" s="161">
        <f>IF(AND($E$1="ПУСТО",Стекла!E32&lt;&gt;""),MAX($B$1:B31)+1,IF(ISNUMBER(SEARCH($E$1,Стекла!B32)),MAX($B$1:B31)+1,0))</f>
        <v>0</v>
      </c>
      <c r="D32" s="161" t="str">
        <f>IF(ISERROR(F32),"",INDEX(Стекла!$E$2:$E$1001,F32,1))</f>
        <v/>
      </c>
      <c r="E32" s="161" t="str">
        <f>IF(ISERROR(F32),"",INDEX(Стекла!$B$2:$E$1001,F32,2))</f>
        <v/>
      </c>
      <c r="F32" s="161" t="e">
        <f>MATCH(ROW(A31),$B$2:B230,0)</f>
        <v>#N/A</v>
      </c>
      <c r="G32" s="161" t="str">
        <f>IF(AND(COUNTIF(D$2:D32,D32)=1,D32&lt;&gt;""),COUNT(G$1:G31)+1,"")</f>
        <v/>
      </c>
      <c r="H32" s="161" t="str">
        <f t="shared" si="0"/>
        <v/>
      </c>
      <c r="I32" s="161" t="e">
        <f t="shared" si="1"/>
        <v>#N/A</v>
      </c>
      <c r="J32" s="161">
        <f>IF(ISNUMBER(SEARCH(Бланк!$Q$6,D32)),MAX($J$1:J31)+1,0)</f>
        <v>0</v>
      </c>
      <c r="K32" s="161" t="e">
        <f>VLOOKUP(F32,Стекла!A32:AH1546,5,FALSE)</f>
        <v>#N/A</v>
      </c>
      <c r="L32" s="161" t="str">
        <f>IF(J32&gt;0,VLOOKUP(Бланк!$Q$6,D32:F230,3,FALSE),"")</f>
        <v/>
      </c>
      <c r="AA32" s="161">
        <f>IF(ISNUMBER(SEARCH(Бланк!$Q$8,D32)),MAX($AA$1:AA31)+1,0)</f>
        <v>0</v>
      </c>
      <c r="AB32" s="161" t="e">
        <f>VLOOKUP(F32,Стекла!A32:$AH$1516,5,FALSE)</f>
        <v>#N/A</v>
      </c>
      <c r="AC32" s="161" t="str">
        <f>IF(AA32&gt;0,VLOOKUP(Бланк!$Q$8,D32:F10042,3,FALSE),"")</f>
        <v/>
      </c>
      <c r="AD32" s="161" t="e">
        <f t="shared" si="2"/>
        <v>#N/A</v>
      </c>
      <c r="BA32" s="161">
        <f>IF(ISNUMBER(SEARCH(Бланк!$Q$10,D32)),MAX(BA$1:$BA31)+1,0)</f>
        <v>0</v>
      </c>
      <c r="BB32" s="161" t="e">
        <f>VLOOKUP(F32,Стекла!A32:$H$1516,5,FALSE)</f>
        <v>#N/A</v>
      </c>
      <c r="BC32" s="161" t="str">
        <f>IF(BA32&gt;0,VLOOKUP(Бланк!$Q$10,D32:F10042,3,FALSE),"")</f>
        <v/>
      </c>
      <c r="BD32" s="161" t="e">
        <f t="shared" si="3"/>
        <v>#N/A</v>
      </c>
      <c r="CA32" s="161">
        <f>IF(ISNUMBER(SEARCH(Бланк!$Q$12,D32)),MAX($CA$1:CA31)+1,0)</f>
        <v>0</v>
      </c>
      <c r="CB32" s="161" t="e">
        <f>VLOOKUP(F32,Стекла!$A32:AA$1516,5,FALSE)</f>
        <v>#N/A</v>
      </c>
      <c r="CC32" s="161" t="str">
        <f>IF(CA32&gt;0,VLOOKUP(Бланк!$Q$12,D32:F10042,3,FALSE),"")</f>
        <v/>
      </c>
      <c r="DA32" s="161">
        <f>IF(ISNUMBER(SEARCH(Бланк!$Q$14,D32)),MAX($DA$1:DA31)+1,0)</f>
        <v>0</v>
      </c>
      <c r="DB32" s="161" t="e">
        <f>VLOOKUP(F32,Стекла!$A32:BA$1516,5,FALSE)</f>
        <v>#N/A</v>
      </c>
      <c r="DC32" s="161" t="str">
        <f>IF(DA32&gt;0,VLOOKUP(Бланк!$Q$14,D32:F10042,3,FALSE),"")</f>
        <v/>
      </c>
      <c r="EA32" s="161">
        <f>IF(ISNUMBER(SEARCH(Бланк!$Q$16,D32)),MAX($EA$1:EA31)+1,0)</f>
        <v>0</v>
      </c>
      <c r="EB32" s="161" t="e">
        <f>VLOOKUP(F32,Стекла!$A32:CA$1516,5,FALSE)</f>
        <v>#N/A</v>
      </c>
      <c r="EC32" s="161" t="str">
        <f>IF(EA32&gt;0,VLOOKUP(Бланк!$Q$16,D32:F10042,3,FALSE),"")</f>
        <v/>
      </c>
      <c r="FA32" s="161">
        <f>IF(ISNUMBER(SEARCH(Бланк!$Q$18,D32)),MAX($FA$1:FA31)+1,0)</f>
        <v>0</v>
      </c>
      <c r="FB32" s="161" t="e">
        <f>VLOOKUP(F32,Стекла!$A32:DA$1516,5,FALSE)</f>
        <v>#N/A</v>
      </c>
      <c r="FC32" s="161" t="str">
        <f>IF(FA32&gt;0,VLOOKUP(Бланк!$Q$18,D32:F10042,3,FALSE),"")</f>
        <v/>
      </c>
      <c r="GA32" s="161">
        <f>IF(ISNUMBER(SEARCH(Бланк!$Q$20,D32)),MAX($GA$1:GA31)+1,0)</f>
        <v>0</v>
      </c>
      <c r="GB32" s="161" t="e">
        <f>VLOOKUP(F32,Стекла!$A32:EA$1516,5,FALSE)</f>
        <v>#N/A</v>
      </c>
      <c r="GC32" s="161" t="str">
        <f>IF(GA32&gt;0,VLOOKUP(Бланк!$Q$20,D32:F10042,3,FALSE),"")</f>
        <v/>
      </c>
      <c r="HA32" s="161">
        <f>IF(ISNUMBER(SEARCH(Бланк!$Q$22,D32)),MAX($HA$1:HA31)+1,0)</f>
        <v>0</v>
      </c>
      <c r="HB32" s="161" t="e">
        <f>VLOOKUP(F32,Стекла!$A32:FA$1516,5,FALSE)</f>
        <v>#N/A</v>
      </c>
      <c r="HC32" s="161" t="str">
        <f>IF(HA32&gt;0,VLOOKUP(Бланк!$Q$22,D32:F10042,3,FALSE),"")</f>
        <v/>
      </c>
      <c r="IA32" s="161">
        <f>IF(ISNUMBER(SEARCH(Бланк!$Q$24,D32)),MAX($IA$1:IA31)+1,0)</f>
        <v>0</v>
      </c>
      <c r="IB32" s="161" t="e">
        <f>VLOOKUP(F32,Стекла!$A32:GA$1516,5,FALSE)</f>
        <v>#N/A</v>
      </c>
      <c r="IC32" s="161" t="str">
        <f>IF(IA32&gt;0,VLOOKUP(Бланк!$Q$24,D32:F10042,3,FALSE),"")</f>
        <v/>
      </c>
    </row>
    <row r="33" spans="1:237" x14ac:dyDescent="0.25">
      <c r="A33" s="161">
        <v>33</v>
      </c>
      <c r="B33" s="161">
        <f>IF(AND($E$1="ПУСТО",Стекла!E33&lt;&gt;""),MAX($B$1:B32)+1,IF(ISNUMBER(SEARCH($E$1,Стекла!B33)),MAX($B$1:B32)+1,0))</f>
        <v>0</v>
      </c>
      <c r="D33" s="161" t="str">
        <f>IF(ISERROR(F33),"",INDEX(Стекла!$E$2:$E$1001,F33,1))</f>
        <v/>
      </c>
      <c r="E33" s="161" t="str">
        <f>IF(ISERROR(F33),"",INDEX(Стекла!$B$2:$E$1001,F33,2))</f>
        <v/>
      </c>
      <c r="F33" s="161" t="e">
        <f>MATCH(ROW(A32),$B$2:B231,0)</f>
        <v>#N/A</v>
      </c>
      <c r="G33" s="161" t="str">
        <f>IF(AND(COUNTIF(D$2:D33,D33)=1,D33&lt;&gt;""),COUNT(G$1:G32)+1,"")</f>
        <v/>
      </c>
      <c r="H33" s="161" t="str">
        <f t="shared" si="0"/>
        <v/>
      </c>
      <c r="I33" s="161" t="e">
        <f t="shared" si="1"/>
        <v>#N/A</v>
      </c>
      <c r="J33" s="161">
        <f>IF(ISNUMBER(SEARCH(Бланк!$Q$6,D33)),MAX($J$1:J32)+1,0)</f>
        <v>0</v>
      </c>
      <c r="K33" s="161" t="e">
        <f>VLOOKUP(F33,Стекла!A33:AH1547,5,FALSE)</f>
        <v>#N/A</v>
      </c>
      <c r="L33" s="161" t="str">
        <f>IF(J33&gt;0,VLOOKUP(Бланк!$Q$6,D33:F231,3,FALSE),"")</f>
        <v/>
      </c>
      <c r="AA33" s="161">
        <f>IF(ISNUMBER(SEARCH(Бланк!$Q$8,D33)),MAX($AA$1:AA32)+1,0)</f>
        <v>0</v>
      </c>
      <c r="AB33" s="161" t="e">
        <f>VLOOKUP(F33,Стекла!A33:$AH$1516,5,FALSE)</f>
        <v>#N/A</v>
      </c>
      <c r="AC33" s="161" t="str">
        <f>IF(AA33&gt;0,VLOOKUP(Бланк!$Q$8,D33:F10043,3,FALSE),"")</f>
        <v/>
      </c>
      <c r="AD33" s="161" t="e">
        <f t="shared" si="2"/>
        <v>#N/A</v>
      </c>
      <c r="BA33" s="161">
        <f>IF(ISNUMBER(SEARCH(Бланк!$Q$10,D33)),MAX(BA$1:$BA32)+1,0)</f>
        <v>0</v>
      </c>
      <c r="BB33" s="161" t="e">
        <f>VLOOKUP(F33,Стекла!A33:$H$1516,5,FALSE)</f>
        <v>#N/A</v>
      </c>
      <c r="BC33" s="161" t="str">
        <f>IF(BA33&gt;0,VLOOKUP(Бланк!$Q$10,D33:F10043,3,FALSE),"")</f>
        <v/>
      </c>
      <c r="BD33" s="161" t="e">
        <f t="shared" si="3"/>
        <v>#N/A</v>
      </c>
      <c r="CA33" s="161">
        <f>IF(ISNUMBER(SEARCH(Бланк!$Q$12,D33)),MAX($CA$1:CA32)+1,0)</f>
        <v>0</v>
      </c>
      <c r="CB33" s="161" t="e">
        <f>VLOOKUP(F33,Стекла!$A33:AA$1516,5,FALSE)</f>
        <v>#N/A</v>
      </c>
      <c r="CC33" s="161" t="str">
        <f>IF(CA33&gt;0,VLOOKUP(Бланк!$Q$12,D33:F10043,3,FALSE),"")</f>
        <v/>
      </c>
      <c r="DA33" s="161">
        <f>IF(ISNUMBER(SEARCH(Бланк!$Q$14,D33)),MAX($DA$1:DA32)+1,0)</f>
        <v>0</v>
      </c>
      <c r="DB33" s="161" t="e">
        <f>VLOOKUP(F33,Стекла!$A33:BA$1516,5,FALSE)</f>
        <v>#N/A</v>
      </c>
      <c r="DC33" s="161" t="str">
        <f>IF(DA33&gt;0,VLOOKUP(Бланк!$Q$14,D33:F10043,3,FALSE),"")</f>
        <v/>
      </c>
      <c r="EA33" s="161">
        <f>IF(ISNUMBER(SEARCH(Бланк!$Q$16,D33)),MAX($EA$1:EA32)+1,0)</f>
        <v>0</v>
      </c>
      <c r="EB33" s="161" t="e">
        <f>VLOOKUP(F33,Стекла!$A33:CA$1516,5,FALSE)</f>
        <v>#N/A</v>
      </c>
      <c r="EC33" s="161" t="str">
        <f>IF(EA33&gt;0,VLOOKUP(Бланк!$Q$16,D33:F10043,3,FALSE),"")</f>
        <v/>
      </c>
      <c r="FA33" s="161">
        <f>IF(ISNUMBER(SEARCH(Бланк!$Q$18,D33)),MAX($FA$1:FA32)+1,0)</f>
        <v>0</v>
      </c>
      <c r="FB33" s="161" t="e">
        <f>VLOOKUP(F33,Стекла!$A33:DA$1516,5,FALSE)</f>
        <v>#N/A</v>
      </c>
      <c r="FC33" s="161" t="str">
        <f>IF(FA33&gt;0,VLOOKUP(Бланк!$Q$18,D33:F10043,3,FALSE),"")</f>
        <v/>
      </c>
      <c r="GA33" s="161">
        <f>IF(ISNUMBER(SEARCH(Бланк!$Q$20,D33)),MAX($GA$1:GA32)+1,0)</f>
        <v>0</v>
      </c>
      <c r="GB33" s="161" t="e">
        <f>VLOOKUP(F33,Стекла!$A33:EA$1516,5,FALSE)</f>
        <v>#N/A</v>
      </c>
      <c r="GC33" s="161" t="str">
        <f>IF(GA33&gt;0,VLOOKUP(Бланк!$Q$20,D33:F10043,3,FALSE),"")</f>
        <v/>
      </c>
      <c r="HA33" s="161">
        <f>IF(ISNUMBER(SEARCH(Бланк!$Q$22,D33)),MAX($HA$1:HA32)+1,0)</f>
        <v>0</v>
      </c>
      <c r="HB33" s="161" t="e">
        <f>VLOOKUP(F33,Стекла!$A33:FA$1516,5,FALSE)</f>
        <v>#N/A</v>
      </c>
      <c r="HC33" s="161" t="str">
        <f>IF(HA33&gt;0,VLOOKUP(Бланк!$Q$22,D33:F10043,3,FALSE),"")</f>
        <v/>
      </c>
      <c r="IA33" s="161">
        <f>IF(ISNUMBER(SEARCH(Бланк!$Q$24,D33)),MAX($IA$1:IA32)+1,0)</f>
        <v>0</v>
      </c>
      <c r="IB33" s="161" t="e">
        <f>VLOOKUP(F33,Стекла!$A33:GA$1516,5,FALSE)</f>
        <v>#N/A</v>
      </c>
      <c r="IC33" s="161" t="str">
        <f>IF(IA33&gt;0,VLOOKUP(Бланк!$Q$24,D33:F10043,3,FALSE),"")</f>
        <v/>
      </c>
    </row>
    <row r="34" spans="1:237" x14ac:dyDescent="0.25">
      <c r="A34" s="161">
        <v>34</v>
      </c>
      <c r="B34" s="161">
        <f>IF(AND($E$1="ПУСТО",Стекла!E34&lt;&gt;""),MAX($B$1:B33)+1,IF(ISNUMBER(SEARCH($E$1,Стекла!B34)),MAX($B$1:B33)+1,0))</f>
        <v>0</v>
      </c>
      <c r="D34" s="161" t="str">
        <f>IF(ISERROR(F34),"",INDEX(Стекла!$E$2:$E$1001,F34,1))</f>
        <v/>
      </c>
      <c r="E34" s="161" t="str">
        <f>IF(ISERROR(F34),"",INDEX(Стекла!$B$2:$E$1001,F34,2))</f>
        <v/>
      </c>
      <c r="F34" s="161" t="e">
        <f>MATCH(ROW(A33),$B$2:B232,0)</f>
        <v>#N/A</v>
      </c>
      <c r="G34" s="161" t="str">
        <f>IF(AND(COUNTIF(D$2:D34,D34)=1,D34&lt;&gt;""),COUNT(G$1:G33)+1,"")</f>
        <v/>
      </c>
      <c r="H34" s="161" t="str">
        <f t="shared" si="0"/>
        <v/>
      </c>
      <c r="I34" s="161" t="e">
        <f t="shared" si="1"/>
        <v>#N/A</v>
      </c>
      <c r="J34" s="161">
        <f>IF(ISNUMBER(SEARCH(Бланк!$Q$6,D34)),MAX($J$1:J33)+1,0)</f>
        <v>0</v>
      </c>
      <c r="K34" s="161" t="e">
        <f>VLOOKUP(F34,Стекла!A34:AH1548,5,FALSE)</f>
        <v>#N/A</v>
      </c>
      <c r="L34" s="161" t="str">
        <f>IF(J34&gt;0,VLOOKUP(Бланк!$Q$6,D34:F232,3,FALSE),"")</f>
        <v/>
      </c>
      <c r="AA34" s="161">
        <f>IF(ISNUMBER(SEARCH(Бланк!$Q$8,D34)),MAX($AA$1:AA33)+1,0)</f>
        <v>0</v>
      </c>
      <c r="AB34" s="161" t="e">
        <f>VLOOKUP(F34,Стекла!A34:$AH$1516,5,FALSE)</f>
        <v>#N/A</v>
      </c>
      <c r="AC34" s="161" t="str">
        <f>IF(AA34&gt;0,VLOOKUP(Бланк!$Q$8,D34:F10044,3,FALSE),"")</f>
        <v/>
      </c>
      <c r="AD34" s="161" t="e">
        <f t="shared" si="2"/>
        <v>#N/A</v>
      </c>
      <c r="BA34" s="161">
        <f>IF(ISNUMBER(SEARCH(Бланк!$Q$10,D34)),MAX(BA$1:$BA33)+1,0)</f>
        <v>0</v>
      </c>
      <c r="BB34" s="161" t="e">
        <f>VLOOKUP(F34,Стекла!A34:$H$1516,5,FALSE)</f>
        <v>#N/A</v>
      </c>
      <c r="BC34" s="161" t="str">
        <f>IF(BA34&gt;0,VLOOKUP(Бланк!$Q$10,D34:F10044,3,FALSE),"")</f>
        <v/>
      </c>
      <c r="BD34" s="161" t="e">
        <f t="shared" si="3"/>
        <v>#N/A</v>
      </c>
      <c r="CA34" s="161">
        <f>IF(ISNUMBER(SEARCH(Бланк!$Q$12,D34)),MAX($CA$1:CA33)+1,0)</f>
        <v>0</v>
      </c>
      <c r="CB34" s="161" t="e">
        <f>VLOOKUP(F34,Стекла!$A34:AA$1516,5,FALSE)</f>
        <v>#N/A</v>
      </c>
      <c r="CC34" s="161" t="str">
        <f>IF(CA34&gt;0,VLOOKUP(Бланк!$Q$12,D34:F10044,3,FALSE),"")</f>
        <v/>
      </c>
      <c r="DA34" s="161">
        <f>IF(ISNUMBER(SEARCH(Бланк!$Q$14,D34)),MAX($DA$1:DA33)+1,0)</f>
        <v>0</v>
      </c>
      <c r="DB34" s="161" t="e">
        <f>VLOOKUP(F34,Стекла!$A34:BA$1516,5,FALSE)</f>
        <v>#N/A</v>
      </c>
      <c r="DC34" s="161" t="str">
        <f>IF(DA34&gt;0,VLOOKUP(Бланк!$Q$14,D34:F10044,3,FALSE),"")</f>
        <v/>
      </c>
      <c r="EA34" s="161">
        <f>IF(ISNUMBER(SEARCH(Бланк!$Q$16,D34)),MAX($EA$1:EA33)+1,0)</f>
        <v>0</v>
      </c>
      <c r="EB34" s="161" t="e">
        <f>VLOOKUP(F34,Стекла!$A34:CA$1516,5,FALSE)</f>
        <v>#N/A</v>
      </c>
      <c r="EC34" s="161" t="str">
        <f>IF(EA34&gt;0,VLOOKUP(Бланк!$Q$16,D34:F10044,3,FALSE),"")</f>
        <v/>
      </c>
      <c r="FA34" s="161">
        <f>IF(ISNUMBER(SEARCH(Бланк!$Q$18,D34)),MAX($FA$1:FA33)+1,0)</f>
        <v>0</v>
      </c>
      <c r="FB34" s="161" t="e">
        <f>VLOOKUP(F34,Стекла!$A34:DA$1516,5,FALSE)</f>
        <v>#N/A</v>
      </c>
      <c r="FC34" s="161" t="str">
        <f>IF(FA34&gt;0,VLOOKUP(Бланк!$Q$18,D34:F10044,3,FALSE),"")</f>
        <v/>
      </c>
      <c r="GA34" s="161">
        <f>IF(ISNUMBER(SEARCH(Бланк!$Q$20,D34)),MAX($GA$1:GA33)+1,0)</f>
        <v>0</v>
      </c>
      <c r="GB34" s="161" t="e">
        <f>VLOOKUP(F34,Стекла!$A34:EA$1516,5,FALSE)</f>
        <v>#N/A</v>
      </c>
      <c r="GC34" s="161" t="str">
        <f>IF(GA34&gt;0,VLOOKUP(Бланк!$Q$20,D34:F10044,3,FALSE),"")</f>
        <v/>
      </c>
      <c r="HA34" s="161">
        <f>IF(ISNUMBER(SEARCH(Бланк!$Q$22,D34)),MAX($HA$1:HA33)+1,0)</f>
        <v>0</v>
      </c>
      <c r="HB34" s="161" t="e">
        <f>VLOOKUP(F34,Стекла!$A34:FA$1516,5,FALSE)</f>
        <v>#N/A</v>
      </c>
      <c r="HC34" s="161" t="str">
        <f>IF(HA34&gt;0,VLOOKUP(Бланк!$Q$22,D34:F10044,3,FALSE),"")</f>
        <v/>
      </c>
      <c r="IA34" s="161">
        <f>IF(ISNUMBER(SEARCH(Бланк!$Q$24,D34)),MAX($IA$1:IA33)+1,0)</f>
        <v>0</v>
      </c>
      <c r="IB34" s="161" t="e">
        <f>VLOOKUP(F34,Стекла!$A34:GA$1516,5,FALSE)</f>
        <v>#N/A</v>
      </c>
      <c r="IC34" s="161" t="str">
        <f>IF(IA34&gt;0,VLOOKUP(Бланк!$Q$24,D34:F10044,3,FALSE),"")</f>
        <v/>
      </c>
    </row>
    <row r="35" spans="1:237" x14ac:dyDescent="0.25">
      <c r="A35" s="161">
        <v>35</v>
      </c>
      <c r="B35" s="161">
        <f>IF(AND($E$1="ПУСТО",Стекла!E35&lt;&gt;""),MAX($B$1:B34)+1,IF(ISNUMBER(SEARCH($E$1,Стекла!B35)),MAX($B$1:B34)+1,0))</f>
        <v>0</v>
      </c>
      <c r="D35" s="161" t="str">
        <f>IF(ISERROR(F35),"",INDEX(Стекла!$E$2:$E$1001,F35,1))</f>
        <v/>
      </c>
      <c r="E35" s="161" t="str">
        <f>IF(ISERROR(F35),"",INDEX(Стекла!$B$2:$E$1001,F35,2))</f>
        <v/>
      </c>
      <c r="F35" s="161" t="e">
        <f>MATCH(ROW(A34),$B$2:B233,0)</f>
        <v>#N/A</v>
      </c>
      <c r="G35" s="161" t="str">
        <f>IF(AND(COUNTIF(D$2:D35,D35)=1,D35&lt;&gt;""),COUNT(G$1:G34)+1,"")</f>
        <v/>
      </c>
      <c r="H35" s="161" t="str">
        <f t="shared" si="0"/>
        <v/>
      </c>
      <c r="I35" s="161" t="e">
        <f t="shared" si="1"/>
        <v>#N/A</v>
      </c>
      <c r="J35" s="161">
        <f>IF(ISNUMBER(SEARCH(Бланк!$Q$6,D35)),MAX($J$1:J34)+1,0)</f>
        <v>0</v>
      </c>
      <c r="K35" s="161" t="e">
        <f>VLOOKUP(F35,Стекла!A35:AH1549,5,FALSE)</f>
        <v>#N/A</v>
      </c>
      <c r="L35" s="161" t="str">
        <f>IF(J35&gt;0,VLOOKUP(Бланк!$Q$6,D35:F233,3,FALSE),"")</f>
        <v/>
      </c>
      <c r="AA35" s="161">
        <f>IF(ISNUMBER(SEARCH(Бланк!$Q$8,D35)),MAX($AA$1:AA34)+1,0)</f>
        <v>0</v>
      </c>
      <c r="AB35" s="161" t="e">
        <f>VLOOKUP(F35,Стекла!A35:$AH$1516,5,FALSE)</f>
        <v>#N/A</v>
      </c>
      <c r="AC35" s="161" t="str">
        <f>IF(AA35&gt;0,VLOOKUP(Бланк!$Q$8,D35:F10045,3,FALSE),"")</f>
        <v/>
      </c>
      <c r="AD35" s="161" t="e">
        <f t="shared" si="2"/>
        <v>#N/A</v>
      </c>
      <c r="BA35" s="161">
        <f>IF(ISNUMBER(SEARCH(Бланк!$Q$10,D35)),MAX(BA$1:$BA34)+1,0)</f>
        <v>0</v>
      </c>
      <c r="BB35" s="161" t="e">
        <f>VLOOKUP(F35,Стекла!A35:$H$1516,5,FALSE)</f>
        <v>#N/A</v>
      </c>
      <c r="BC35" s="161" t="str">
        <f>IF(BA35&gt;0,VLOOKUP(Бланк!$Q$10,D35:F10045,3,FALSE),"")</f>
        <v/>
      </c>
      <c r="BD35" s="161" t="e">
        <f t="shared" si="3"/>
        <v>#N/A</v>
      </c>
      <c r="CA35" s="161">
        <f>IF(ISNUMBER(SEARCH(Бланк!$Q$12,D35)),MAX($CA$1:CA34)+1,0)</f>
        <v>0</v>
      </c>
      <c r="CB35" s="161" t="e">
        <f>VLOOKUP(F35,Стекла!$A35:AA$1516,5,FALSE)</f>
        <v>#N/A</v>
      </c>
      <c r="CC35" s="161" t="str">
        <f>IF(CA35&gt;0,VLOOKUP(Бланк!$Q$12,D35:F10045,3,FALSE),"")</f>
        <v/>
      </c>
      <c r="DA35" s="161">
        <f>IF(ISNUMBER(SEARCH(Бланк!$Q$14,D35)),MAX($DA$1:DA34)+1,0)</f>
        <v>0</v>
      </c>
      <c r="DB35" s="161" t="e">
        <f>VLOOKUP(F35,Стекла!$A35:BA$1516,5,FALSE)</f>
        <v>#N/A</v>
      </c>
      <c r="DC35" s="161" t="str">
        <f>IF(DA35&gt;0,VLOOKUP(Бланк!$Q$14,D35:F10045,3,FALSE),"")</f>
        <v/>
      </c>
      <c r="EA35" s="161">
        <f>IF(ISNUMBER(SEARCH(Бланк!$Q$16,D35)),MAX($EA$1:EA34)+1,0)</f>
        <v>0</v>
      </c>
      <c r="EB35" s="161" t="e">
        <f>VLOOKUP(F35,Стекла!$A35:CA$1516,5,FALSE)</f>
        <v>#N/A</v>
      </c>
      <c r="EC35" s="161" t="str">
        <f>IF(EA35&gt;0,VLOOKUP(Бланк!$Q$16,D35:F10045,3,FALSE),"")</f>
        <v/>
      </c>
      <c r="FA35" s="161">
        <f>IF(ISNUMBER(SEARCH(Бланк!$Q$18,D35)),MAX($FA$1:FA34)+1,0)</f>
        <v>0</v>
      </c>
      <c r="FB35" s="161" t="e">
        <f>VLOOKUP(F35,Стекла!$A35:DA$1516,5,FALSE)</f>
        <v>#N/A</v>
      </c>
      <c r="FC35" s="161" t="str">
        <f>IF(FA35&gt;0,VLOOKUP(Бланк!$Q$18,D35:F10045,3,FALSE),"")</f>
        <v/>
      </c>
      <c r="GA35" s="161">
        <f>IF(ISNUMBER(SEARCH(Бланк!$Q$20,D35)),MAX($GA$1:GA34)+1,0)</f>
        <v>0</v>
      </c>
      <c r="GB35" s="161" t="e">
        <f>VLOOKUP(F35,Стекла!$A35:EA$1516,5,FALSE)</f>
        <v>#N/A</v>
      </c>
      <c r="GC35" s="161" t="str">
        <f>IF(GA35&gt;0,VLOOKUP(Бланк!$Q$20,D35:F10045,3,FALSE),"")</f>
        <v/>
      </c>
      <c r="HA35" s="161">
        <f>IF(ISNUMBER(SEARCH(Бланк!$Q$22,D35)),MAX($HA$1:HA34)+1,0)</f>
        <v>0</v>
      </c>
      <c r="HB35" s="161" t="e">
        <f>VLOOKUP(F35,Стекла!$A35:FA$1516,5,FALSE)</f>
        <v>#N/A</v>
      </c>
      <c r="HC35" s="161" t="str">
        <f>IF(HA35&gt;0,VLOOKUP(Бланк!$Q$22,D35:F10045,3,FALSE),"")</f>
        <v/>
      </c>
      <c r="IA35" s="161">
        <f>IF(ISNUMBER(SEARCH(Бланк!$Q$24,D35)),MAX($IA$1:IA34)+1,0)</f>
        <v>0</v>
      </c>
      <c r="IB35" s="161" t="e">
        <f>VLOOKUP(F35,Стекла!$A35:GA$1516,5,FALSE)</f>
        <v>#N/A</v>
      </c>
      <c r="IC35" s="161" t="str">
        <f>IF(IA35&gt;0,VLOOKUP(Бланк!$Q$24,D35:F10045,3,FALSE),"")</f>
        <v/>
      </c>
    </row>
    <row r="36" spans="1:237" x14ac:dyDescent="0.25">
      <c r="A36" s="161">
        <v>36</v>
      </c>
      <c r="B36" s="161">
        <f>IF(AND($E$1="ПУСТО",Стекла!E36&lt;&gt;""),MAX($B$1:B35)+1,IF(ISNUMBER(SEARCH($E$1,Стекла!B36)),MAX($B$1:B35)+1,0))</f>
        <v>0</v>
      </c>
      <c r="D36" s="161" t="str">
        <f>IF(ISERROR(F36),"",INDEX(Стекла!$E$2:$E$1001,F36,1))</f>
        <v/>
      </c>
      <c r="E36" s="161" t="str">
        <f>IF(ISERROR(F36),"",INDEX(Стекла!$B$2:$E$1001,F36,2))</f>
        <v/>
      </c>
      <c r="F36" s="161" t="e">
        <f>MATCH(ROW(A35),$B$2:B234,0)</f>
        <v>#N/A</v>
      </c>
      <c r="G36" s="161" t="str">
        <f>IF(AND(COUNTIF(D$2:D36,D36)=1,D36&lt;&gt;""),COUNT(G$1:G35)+1,"")</f>
        <v/>
      </c>
      <c r="H36" s="161" t="str">
        <f t="shared" si="0"/>
        <v/>
      </c>
      <c r="I36" s="161" t="e">
        <f t="shared" si="1"/>
        <v>#N/A</v>
      </c>
      <c r="J36" s="161">
        <f>IF(ISNUMBER(SEARCH(Бланк!$Q$6,D36)),MAX($J$1:J35)+1,0)</f>
        <v>0</v>
      </c>
      <c r="K36" s="161" t="e">
        <f>VLOOKUP(F36,Стекла!A36:AH1550,5,FALSE)</f>
        <v>#N/A</v>
      </c>
      <c r="L36" s="161" t="str">
        <f>IF(J36&gt;0,VLOOKUP(Бланк!$Q$6,D36:F234,3,FALSE),"")</f>
        <v/>
      </c>
      <c r="AA36" s="161">
        <f>IF(ISNUMBER(SEARCH(Бланк!$Q$8,D36)),MAX($AA$1:AA35)+1,0)</f>
        <v>0</v>
      </c>
      <c r="AB36" s="161" t="e">
        <f>VLOOKUP(F36,Стекла!A36:$AH$1516,5,FALSE)</f>
        <v>#N/A</v>
      </c>
      <c r="AC36" s="161" t="str">
        <f>IF(AA36&gt;0,VLOOKUP(Бланк!$Q$8,D36:F10046,3,FALSE),"")</f>
        <v/>
      </c>
      <c r="AD36" s="161" t="e">
        <f t="shared" si="2"/>
        <v>#N/A</v>
      </c>
      <c r="BA36" s="161">
        <f>IF(ISNUMBER(SEARCH(Бланк!$Q$10,D36)),MAX(BA$1:$BA35)+1,0)</f>
        <v>0</v>
      </c>
      <c r="BB36" s="161" t="e">
        <f>VLOOKUP(F36,Стекла!A36:$H$1516,5,FALSE)</f>
        <v>#N/A</v>
      </c>
      <c r="BC36" s="161" t="str">
        <f>IF(BA36&gt;0,VLOOKUP(Бланк!$Q$10,D36:F10046,3,FALSE),"")</f>
        <v/>
      </c>
      <c r="BD36" s="161" t="e">
        <f t="shared" si="3"/>
        <v>#N/A</v>
      </c>
      <c r="CA36" s="161">
        <f>IF(ISNUMBER(SEARCH(Бланк!$Q$12,D36)),MAX($CA$1:CA35)+1,0)</f>
        <v>0</v>
      </c>
      <c r="CB36" s="161" t="e">
        <f>VLOOKUP(F36,Стекла!$A36:AA$1516,5,FALSE)</f>
        <v>#N/A</v>
      </c>
      <c r="CC36" s="161" t="str">
        <f>IF(CA36&gt;0,VLOOKUP(Бланк!$Q$12,D36:F10046,3,FALSE),"")</f>
        <v/>
      </c>
      <c r="DA36" s="161">
        <f>IF(ISNUMBER(SEARCH(Бланк!$Q$14,D36)),MAX($DA$1:DA35)+1,0)</f>
        <v>0</v>
      </c>
      <c r="DB36" s="161" t="e">
        <f>VLOOKUP(F36,Стекла!$A36:BA$1516,5,FALSE)</f>
        <v>#N/A</v>
      </c>
      <c r="DC36" s="161" t="str">
        <f>IF(DA36&gt;0,VLOOKUP(Бланк!$Q$14,D36:F10046,3,FALSE),"")</f>
        <v/>
      </c>
      <c r="EA36" s="161">
        <f>IF(ISNUMBER(SEARCH(Бланк!$Q$16,D36)),MAX($EA$1:EA35)+1,0)</f>
        <v>0</v>
      </c>
      <c r="EB36" s="161" t="e">
        <f>VLOOKUP(F36,Стекла!$A36:CA$1516,5,FALSE)</f>
        <v>#N/A</v>
      </c>
      <c r="EC36" s="161" t="str">
        <f>IF(EA36&gt;0,VLOOKUP(Бланк!$Q$16,D36:F10046,3,FALSE),"")</f>
        <v/>
      </c>
      <c r="FA36" s="161">
        <f>IF(ISNUMBER(SEARCH(Бланк!$Q$18,D36)),MAX($FA$1:FA35)+1,0)</f>
        <v>0</v>
      </c>
      <c r="FB36" s="161" t="e">
        <f>VLOOKUP(F36,Стекла!$A36:DA$1516,5,FALSE)</f>
        <v>#N/A</v>
      </c>
      <c r="FC36" s="161" t="str">
        <f>IF(FA36&gt;0,VLOOKUP(Бланк!$Q$18,D36:F10046,3,FALSE),"")</f>
        <v/>
      </c>
      <c r="GA36" s="161">
        <f>IF(ISNUMBER(SEARCH(Бланк!$Q$20,D36)),MAX($GA$1:GA35)+1,0)</f>
        <v>0</v>
      </c>
      <c r="GB36" s="161" t="e">
        <f>VLOOKUP(F36,Стекла!$A36:EA$1516,5,FALSE)</f>
        <v>#N/A</v>
      </c>
      <c r="GC36" s="161" t="str">
        <f>IF(GA36&gt;0,VLOOKUP(Бланк!$Q$20,D36:F10046,3,FALSE),"")</f>
        <v/>
      </c>
      <c r="HA36" s="161">
        <f>IF(ISNUMBER(SEARCH(Бланк!$Q$22,D36)),MAX($HA$1:HA35)+1,0)</f>
        <v>0</v>
      </c>
      <c r="HB36" s="161" t="e">
        <f>VLOOKUP(F36,Стекла!$A36:FA$1516,5,FALSE)</f>
        <v>#N/A</v>
      </c>
      <c r="HC36" s="161" t="str">
        <f>IF(HA36&gt;0,VLOOKUP(Бланк!$Q$22,D36:F10046,3,FALSE),"")</f>
        <v/>
      </c>
      <c r="IA36" s="161">
        <f>IF(ISNUMBER(SEARCH(Бланк!$Q$24,D36)),MAX($IA$1:IA35)+1,0)</f>
        <v>0</v>
      </c>
      <c r="IB36" s="161" t="e">
        <f>VLOOKUP(F36,Стекла!$A36:GA$1516,5,FALSE)</f>
        <v>#N/A</v>
      </c>
      <c r="IC36" s="161" t="str">
        <f>IF(IA36&gt;0,VLOOKUP(Бланк!$Q$24,D36:F10046,3,FALSE),"")</f>
        <v/>
      </c>
    </row>
    <row r="37" spans="1:237" x14ac:dyDescent="0.25">
      <c r="A37" s="161">
        <v>37</v>
      </c>
      <c r="B37" s="161">
        <f>IF(AND($E$1="ПУСТО",Стекла!E37&lt;&gt;""),MAX($B$1:B36)+1,IF(ISNUMBER(SEARCH($E$1,Стекла!B37)),MAX($B$1:B36)+1,0))</f>
        <v>0</v>
      </c>
      <c r="D37" s="161" t="str">
        <f>IF(ISERROR(F37),"",INDEX(Стекла!$E$2:$E$1001,F37,1))</f>
        <v/>
      </c>
      <c r="E37" s="161" t="str">
        <f>IF(ISERROR(F37),"",INDEX(Стекла!$B$2:$E$1001,F37,2))</f>
        <v/>
      </c>
      <c r="F37" s="161" t="e">
        <f>MATCH(ROW(A36),$B$2:B235,0)</f>
        <v>#N/A</v>
      </c>
      <c r="G37" s="161" t="str">
        <f>IF(AND(COUNTIF(D$2:D37,D37)=1,D37&lt;&gt;""),COUNT(G$1:G36)+1,"")</f>
        <v/>
      </c>
      <c r="H37" s="161" t="str">
        <f t="shared" si="0"/>
        <v/>
      </c>
      <c r="I37" s="161" t="e">
        <f t="shared" si="1"/>
        <v>#N/A</v>
      </c>
      <c r="J37" s="161">
        <f>IF(ISNUMBER(SEARCH(Бланк!$Q$6,D37)),MAX($J$1:J36)+1,0)</f>
        <v>0</v>
      </c>
      <c r="K37" s="161" t="e">
        <f>VLOOKUP(F37,Стекла!A37:AH1551,5,FALSE)</f>
        <v>#N/A</v>
      </c>
      <c r="L37" s="161" t="str">
        <f>IF(J37&gt;0,VLOOKUP(Бланк!$Q$6,D37:F235,3,FALSE),"")</f>
        <v/>
      </c>
      <c r="AA37" s="161">
        <f>IF(ISNUMBER(SEARCH(Бланк!$Q$8,D37)),MAX($AA$1:AA36)+1,0)</f>
        <v>0</v>
      </c>
      <c r="AB37" s="161" t="e">
        <f>VLOOKUP(F37,Стекла!A37:$AH$1516,5,FALSE)</f>
        <v>#N/A</v>
      </c>
      <c r="AC37" s="161" t="str">
        <f>IF(AA37&gt;0,VLOOKUP(Бланк!$Q$8,D37:F10047,3,FALSE),"")</f>
        <v/>
      </c>
      <c r="AD37" s="161" t="e">
        <f t="shared" si="2"/>
        <v>#N/A</v>
      </c>
      <c r="BA37" s="161">
        <f>IF(ISNUMBER(SEARCH(Бланк!$Q$10,D37)),MAX(BA$1:$BA36)+1,0)</f>
        <v>0</v>
      </c>
      <c r="BB37" s="161" t="e">
        <f>VLOOKUP(F37,Стекла!A37:$H$1516,5,FALSE)</f>
        <v>#N/A</v>
      </c>
      <c r="BC37" s="161" t="str">
        <f>IF(BA37&gt;0,VLOOKUP(Бланк!$Q$10,D37:F10047,3,FALSE),"")</f>
        <v/>
      </c>
      <c r="BD37" s="161" t="e">
        <f t="shared" si="3"/>
        <v>#N/A</v>
      </c>
      <c r="CA37" s="161">
        <f>IF(ISNUMBER(SEARCH(Бланк!$Q$12,D37)),MAX($CA$1:CA36)+1,0)</f>
        <v>0</v>
      </c>
      <c r="CB37" s="161" t="e">
        <f>VLOOKUP(F37,Стекла!$A37:AA$1516,5,FALSE)</f>
        <v>#N/A</v>
      </c>
      <c r="CC37" s="161" t="str">
        <f>IF(CA37&gt;0,VLOOKUP(Бланк!$Q$12,D37:F10047,3,FALSE),"")</f>
        <v/>
      </c>
      <c r="DA37" s="161">
        <f>IF(ISNUMBER(SEARCH(Бланк!$Q$14,D37)),MAX($DA$1:DA36)+1,0)</f>
        <v>0</v>
      </c>
      <c r="DB37" s="161" t="e">
        <f>VLOOKUP(F37,Стекла!$A37:BA$1516,5,FALSE)</f>
        <v>#N/A</v>
      </c>
      <c r="DC37" s="161" t="str">
        <f>IF(DA37&gt;0,VLOOKUP(Бланк!$Q$14,D37:F10047,3,FALSE),"")</f>
        <v/>
      </c>
      <c r="EA37" s="161">
        <f>IF(ISNUMBER(SEARCH(Бланк!$Q$16,D37)),MAX($EA$1:EA36)+1,0)</f>
        <v>0</v>
      </c>
      <c r="EB37" s="161" t="e">
        <f>VLOOKUP(F37,Стекла!$A37:CA$1516,5,FALSE)</f>
        <v>#N/A</v>
      </c>
      <c r="EC37" s="161" t="str">
        <f>IF(EA37&gt;0,VLOOKUP(Бланк!$Q$16,D37:F10047,3,FALSE),"")</f>
        <v/>
      </c>
      <c r="FA37" s="161">
        <f>IF(ISNUMBER(SEARCH(Бланк!$Q$18,D37)),MAX($FA$1:FA36)+1,0)</f>
        <v>0</v>
      </c>
      <c r="FB37" s="161" t="e">
        <f>VLOOKUP(F37,Стекла!$A37:DA$1516,5,FALSE)</f>
        <v>#N/A</v>
      </c>
      <c r="FC37" s="161" t="str">
        <f>IF(FA37&gt;0,VLOOKUP(Бланк!$Q$18,D37:F10047,3,FALSE),"")</f>
        <v/>
      </c>
      <c r="GA37" s="161">
        <f>IF(ISNUMBER(SEARCH(Бланк!$Q$20,D37)),MAX($GA$1:GA36)+1,0)</f>
        <v>0</v>
      </c>
      <c r="GB37" s="161" t="e">
        <f>VLOOKUP(F37,Стекла!$A37:EA$1516,5,FALSE)</f>
        <v>#N/A</v>
      </c>
      <c r="GC37" s="161" t="str">
        <f>IF(GA37&gt;0,VLOOKUP(Бланк!$Q$20,D37:F10047,3,FALSE),"")</f>
        <v/>
      </c>
      <c r="HA37" s="161">
        <f>IF(ISNUMBER(SEARCH(Бланк!$Q$22,D37)),MAX($HA$1:HA36)+1,0)</f>
        <v>0</v>
      </c>
      <c r="HB37" s="161" t="e">
        <f>VLOOKUP(F37,Стекла!$A37:FA$1516,5,FALSE)</f>
        <v>#N/A</v>
      </c>
      <c r="HC37" s="161" t="str">
        <f>IF(HA37&gt;0,VLOOKUP(Бланк!$Q$22,D37:F10047,3,FALSE),"")</f>
        <v/>
      </c>
      <c r="IA37" s="161">
        <f>IF(ISNUMBER(SEARCH(Бланк!$Q$24,D37)),MAX($IA$1:IA36)+1,0)</f>
        <v>0</v>
      </c>
      <c r="IB37" s="161" t="e">
        <f>VLOOKUP(F37,Стекла!$A37:GA$1516,5,FALSE)</f>
        <v>#N/A</v>
      </c>
      <c r="IC37" s="161" t="str">
        <f>IF(IA37&gt;0,VLOOKUP(Бланк!$Q$24,D37:F10047,3,FALSE),"")</f>
        <v/>
      </c>
    </row>
    <row r="38" spans="1:237" x14ac:dyDescent="0.25">
      <c r="A38" s="161">
        <v>38</v>
      </c>
      <c r="B38" s="161">
        <f>IF(AND($E$1="ПУСТО",Стекла!E38&lt;&gt;""),MAX($B$1:B37)+1,IF(ISNUMBER(SEARCH($E$1,Стекла!B38)),MAX($B$1:B37)+1,0))</f>
        <v>0</v>
      </c>
      <c r="D38" s="161" t="str">
        <f>IF(ISERROR(F38),"",INDEX(Стекла!$E$2:$E$1001,F38,1))</f>
        <v/>
      </c>
      <c r="E38" s="161" t="str">
        <f>IF(ISERROR(F38),"",INDEX(Стекла!$B$2:$E$1001,F38,2))</f>
        <v/>
      </c>
      <c r="F38" s="161" t="e">
        <f>MATCH(ROW(A37),$B$2:B236,0)</f>
        <v>#N/A</v>
      </c>
      <c r="G38" s="161" t="str">
        <f>IF(AND(COUNTIF(D$2:D38,D38)=1,D38&lt;&gt;""),COUNT(G$1:G37)+1,"")</f>
        <v/>
      </c>
      <c r="H38" s="161" t="str">
        <f t="shared" si="0"/>
        <v/>
      </c>
      <c r="I38" s="161" t="e">
        <f t="shared" si="1"/>
        <v>#N/A</v>
      </c>
      <c r="J38" s="161">
        <f>IF(ISNUMBER(SEARCH(Бланк!$Q$6,D38)),MAX($J$1:J37)+1,0)</f>
        <v>0</v>
      </c>
      <c r="K38" s="161" t="e">
        <f>VLOOKUP(F38,Стекла!A38:AH1552,5,FALSE)</f>
        <v>#N/A</v>
      </c>
      <c r="L38" s="161" t="str">
        <f>IF(J38&gt;0,VLOOKUP(Бланк!$Q$6,D38:F236,3,FALSE),"")</f>
        <v/>
      </c>
      <c r="AA38" s="161">
        <f>IF(ISNUMBER(SEARCH(Бланк!$Q$8,D38)),MAX($AA$1:AA37)+1,0)</f>
        <v>0</v>
      </c>
      <c r="AB38" s="161" t="e">
        <f>VLOOKUP(F38,Стекла!A38:$AH$1516,5,FALSE)</f>
        <v>#N/A</v>
      </c>
      <c r="AC38" s="161" t="str">
        <f>IF(AA38&gt;0,VLOOKUP(Бланк!$Q$8,D38:F10048,3,FALSE),"")</f>
        <v/>
      </c>
      <c r="AD38" s="161" t="e">
        <f t="shared" si="2"/>
        <v>#N/A</v>
      </c>
      <c r="BA38" s="161">
        <f>IF(ISNUMBER(SEARCH(Бланк!$Q$10,D38)),MAX(BA$1:$BA37)+1,0)</f>
        <v>0</v>
      </c>
      <c r="BB38" s="161" t="e">
        <f>VLOOKUP(F38,Стекла!A38:$H$1516,5,FALSE)</f>
        <v>#N/A</v>
      </c>
      <c r="BC38" s="161" t="str">
        <f>IF(BA38&gt;0,VLOOKUP(Бланк!$Q$10,D38:F10048,3,FALSE),"")</f>
        <v/>
      </c>
      <c r="BD38" s="161" t="e">
        <f t="shared" si="3"/>
        <v>#N/A</v>
      </c>
      <c r="CA38" s="161">
        <f>IF(ISNUMBER(SEARCH(Бланк!$Q$12,D38)),MAX($CA$1:CA37)+1,0)</f>
        <v>0</v>
      </c>
      <c r="CB38" s="161" t="e">
        <f>VLOOKUP(F38,Стекла!$A38:AA$1516,5,FALSE)</f>
        <v>#N/A</v>
      </c>
      <c r="CC38" s="161" t="str">
        <f>IF(CA38&gt;0,VLOOKUP(Бланк!$Q$12,D38:F10048,3,FALSE),"")</f>
        <v/>
      </c>
      <c r="DA38" s="161">
        <f>IF(ISNUMBER(SEARCH(Бланк!$Q$14,D38)),MAX($DA$1:DA37)+1,0)</f>
        <v>0</v>
      </c>
      <c r="DB38" s="161" t="e">
        <f>VLOOKUP(F38,Стекла!$A38:BA$1516,5,FALSE)</f>
        <v>#N/A</v>
      </c>
      <c r="DC38" s="161" t="str">
        <f>IF(DA38&gt;0,VLOOKUP(Бланк!$Q$14,D38:F10048,3,FALSE),"")</f>
        <v/>
      </c>
      <c r="EA38" s="161">
        <f>IF(ISNUMBER(SEARCH(Бланк!$Q$16,D38)),MAX($EA$1:EA37)+1,0)</f>
        <v>0</v>
      </c>
      <c r="EB38" s="161" t="e">
        <f>VLOOKUP(F38,Стекла!$A38:CA$1516,5,FALSE)</f>
        <v>#N/A</v>
      </c>
      <c r="EC38" s="161" t="str">
        <f>IF(EA38&gt;0,VLOOKUP(Бланк!$Q$16,D38:F10048,3,FALSE),"")</f>
        <v/>
      </c>
      <c r="FA38" s="161">
        <f>IF(ISNUMBER(SEARCH(Бланк!$Q$18,D38)),MAX($FA$1:FA37)+1,0)</f>
        <v>0</v>
      </c>
      <c r="FB38" s="161" t="e">
        <f>VLOOKUP(F38,Стекла!$A38:DA$1516,5,FALSE)</f>
        <v>#N/A</v>
      </c>
      <c r="FC38" s="161" t="str">
        <f>IF(FA38&gt;0,VLOOKUP(Бланк!$Q$18,D38:F10048,3,FALSE),"")</f>
        <v/>
      </c>
      <c r="GA38" s="161">
        <f>IF(ISNUMBER(SEARCH(Бланк!$Q$20,D38)),MAX($GA$1:GA37)+1,0)</f>
        <v>0</v>
      </c>
      <c r="GB38" s="161" t="e">
        <f>VLOOKUP(F38,Стекла!$A38:EA$1516,5,FALSE)</f>
        <v>#N/A</v>
      </c>
      <c r="GC38" s="161" t="str">
        <f>IF(GA38&gt;0,VLOOKUP(Бланк!$Q$20,D38:F10048,3,FALSE),"")</f>
        <v/>
      </c>
      <c r="HA38" s="161">
        <f>IF(ISNUMBER(SEARCH(Бланк!$Q$22,D38)),MAX($HA$1:HA37)+1,0)</f>
        <v>0</v>
      </c>
      <c r="HB38" s="161" t="e">
        <f>VLOOKUP(F38,Стекла!$A38:FA$1516,5,FALSE)</f>
        <v>#N/A</v>
      </c>
      <c r="HC38" s="161" t="str">
        <f>IF(HA38&gt;0,VLOOKUP(Бланк!$Q$22,D38:F10048,3,FALSE),"")</f>
        <v/>
      </c>
      <c r="IA38" s="161">
        <f>IF(ISNUMBER(SEARCH(Бланк!$Q$24,D38)),MAX($IA$1:IA37)+1,0)</f>
        <v>0</v>
      </c>
      <c r="IB38" s="161" t="e">
        <f>VLOOKUP(F38,Стекла!$A38:GA$1516,5,FALSE)</f>
        <v>#N/A</v>
      </c>
      <c r="IC38" s="161" t="str">
        <f>IF(IA38&gt;0,VLOOKUP(Бланк!$Q$24,D38:F10048,3,FALSE),"")</f>
        <v/>
      </c>
    </row>
    <row r="39" spans="1:237" x14ac:dyDescent="0.25">
      <c r="A39" s="161">
        <v>39</v>
      </c>
      <c r="B39" s="161">
        <f>IF(AND($E$1="ПУСТО",Стекла!E39&lt;&gt;""),MAX($B$1:B38)+1,IF(ISNUMBER(SEARCH($E$1,Стекла!B39)),MAX($B$1:B38)+1,0))</f>
        <v>0</v>
      </c>
      <c r="D39" s="161" t="str">
        <f>IF(ISERROR(F39),"",INDEX(Стекла!$E$2:$E$1001,F39,1))</f>
        <v/>
      </c>
      <c r="E39" s="161" t="str">
        <f>IF(ISERROR(F39),"",INDEX(Стекла!$B$2:$E$1001,F39,2))</f>
        <v/>
      </c>
      <c r="F39" s="161" t="e">
        <f>MATCH(ROW(A38),$B$2:B237,0)</f>
        <v>#N/A</v>
      </c>
      <c r="G39" s="161" t="str">
        <f>IF(AND(COUNTIF(D$2:D39,D39)=1,D39&lt;&gt;""),COUNT(G$1:G38)+1,"")</f>
        <v/>
      </c>
      <c r="H39" s="161" t="str">
        <f t="shared" si="0"/>
        <v/>
      </c>
      <c r="I39" s="161" t="e">
        <f t="shared" si="1"/>
        <v>#N/A</v>
      </c>
      <c r="J39" s="161">
        <f>IF(ISNUMBER(SEARCH(Бланк!$Q$6,D39)),MAX($J$1:J38)+1,0)</f>
        <v>0</v>
      </c>
      <c r="K39" s="161" t="e">
        <f>VLOOKUP(F39,Стекла!A39:AH1553,5,FALSE)</f>
        <v>#N/A</v>
      </c>
      <c r="L39" s="161" t="str">
        <f>IF(J39&gt;0,VLOOKUP(Бланк!$Q$6,D39:F237,3,FALSE),"")</f>
        <v/>
      </c>
      <c r="AA39" s="161">
        <f>IF(ISNUMBER(SEARCH(Бланк!$Q$8,D39)),MAX($AA$1:AA38)+1,0)</f>
        <v>0</v>
      </c>
      <c r="AB39" s="161" t="e">
        <f>VLOOKUP(F39,Стекла!A39:$AH$1516,5,FALSE)</f>
        <v>#N/A</v>
      </c>
      <c r="AC39" s="161" t="str">
        <f>IF(AA39&gt;0,VLOOKUP(Бланк!$Q$8,D39:F10049,3,FALSE),"")</f>
        <v/>
      </c>
      <c r="AD39" s="161" t="e">
        <f t="shared" si="2"/>
        <v>#N/A</v>
      </c>
      <c r="BA39" s="161">
        <f>IF(ISNUMBER(SEARCH(Бланк!$Q$10,D39)),MAX(BA$1:$BA38)+1,0)</f>
        <v>0</v>
      </c>
      <c r="BB39" s="161" t="e">
        <f>VLOOKUP(F39,Стекла!A39:$H$1516,5,FALSE)</f>
        <v>#N/A</v>
      </c>
      <c r="BC39" s="161" t="str">
        <f>IF(BA39&gt;0,VLOOKUP(Бланк!$Q$10,D39:F10049,3,FALSE),"")</f>
        <v/>
      </c>
      <c r="BD39" s="161" t="e">
        <f t="shared" si="3"/>
        <v>#N/A</v>
      </c>
      <c r="CA39" s="161">
        <f>IF(ISNUMBER(SEARCH(Бланк!$Q$12,D39)),MAX($CA$1:CA38)+1,0)</f>
        <v>0</v>
      </c>
      <c r="CB39" s="161" t="e">
        <f>VLOOKUP(F39,Стекла!$A39:AA$1516,5,FALSE)</f>
        <v>#N/A</v>
      </c>
      <c r="CC39" s="161" t="str">
        <f>IF(CA39&gt;0,VLOOKUP(Бланк!$Q$12,D39:F10049,3,FALSE),"")</f>
        <v/>
      </c>
      <c r="DA39" s="161">
        <f>IF(ISNUMBER(SEARCH(Бланк!$Q$14,D39)),MAX($DA$1:DA38)+1,0)</f>
        <v>0</v>
      </c>
      <c r="DB39" s="161" t="e">
        <f>VLOOKUP(F39,Стекла!$A39:BA$1516,5,FALSE)</f>
        <v>#N/A</v>
      </c>
      <c r="DC39" s="161" t="str">
        <f>IF(DA39&gt;0,VLOOKUP(Бланк!$Q$14,D39:F10049,3,FALSE),"")</f>
        <v/>
      </c>
      <c r="EA39" s="161">
        <f>IF(ISNUMBER(SEARCH(Бланк!$Q$16,D39)),MAX($EA$1:EA38)+1,0)</f>
        <v>0</v>
      </c>
      <c r="EB39" s="161" t="e">
        <f>VLOOKUP(F39,Стекла!$A39:CA$1516,5,FALSE)</f>
        <v>#N/A</v>
      </c>
      <c r="EC39" s="161" t="str">
        <f>IF(EA39&gt;0,VLOOKUP(Бланк!$Q$16,D39:F10049,3,FALSE),"")</f>
        <v/>
      </c>
      <c r="FA39" s="161">
        <f>IF(ISNUMBER(SEARCH(Бланк!$Q$18,D39)),MAX($FA$1:FA38)+1,0)</f>
        <v>0</v>
      </c>
      <c r="FB39" s="161" t="e">
        <f>VLOOKUP(F39,Стекла!$A39:DA$1516,5,FALSE)</f>
        <v>#N/A</v>
      </c>
      <c r="FC39" s="161" t="str">
        <f>IF(FA39&gt;0,VLOOKUP(Бланк!$Q$18,D39:F10049,3,FALSE),"")</f>
        <v/>
      </c>
      <c r="GA39" s="161">
        <f>IF(ISNUMBER(SEARCH(Бланк!$Q$20,D39)),MAX($GA$1:GA38)+1,0)</f>
        <v>0</v>
      </c>
      <c r="GB39" s="161" t="e">
        <f>VLOOKUP(F39,Стекла!$A39:EA$1516,5,FALSE)</f>
        <v>#N/A</v>
      </c>
      <c r="GC39" s="161" t="str">
        <f>IF(GA39&gt;0,VLOOKUP(Бланк!$Q$20,D39:F10049,3,FALSE),"")</f>
        <v/>
      </c>
      <c r="HA39" s="161">
        <f>IF(ISNUMBER(SEARCH(Бланк!$Q$22,D39)),MAX($HA$1:HA38)+1,0)</f>
        <v>0</v>
      </c>
      <c r="HB39" s="161" t="e">
        <f>VLOOKUP(F39,Стекла!$A39:FA$1516,5,FALSE)</f>
        <v>#N/A</v>
      </c>
      <c r="HC39" s="161" t="str">
        <f>IF(HA39&gt;0,VLOOKUP(Бланк!$Q$22,D39:F10049,3,FALSE),"")</f>
        <v/>
      </c>
      <c r="IA39" s="161">
        <f>IF(ISNUMBER(SEARCH(Бланк!$Q$24,D39)),MAX($IA$1:IA38)+1,0)</f>
        <v>0</v>
      </c>
      <c r="IB39" s="161" t="e">
        <f>VLOOKUP(F39,Стекла!$A39:GA$1516,5,FALSE)</f>
        <v>#N/A</v>
      </c>
      <c r="IC39" s="161" t="str">
        <f>IF(IA39&gt;0,VLOOKUP(Бланк!$Q$24,D39:F10049,3,FALSE),"")</f>
        <v/>
      </c>
    </row>
    <row r="40" spans="1:237" x14ac:dyDescent="0.25">
      <c r="A40" s="161">
        <v>40</v>
      </c>
      <c r="B40" s="161">
        <f>IF(AND($E$1="ПУСТО",Стекла!E40&lt;&gt;""),MAX($B$1:B39)+1,IF(ISNUMBER(SEARCH($E$1,Стекла!B40)),MAX($B$1:B39)+1,0))</f>
        <v>0</v>
      </c>
      <c r="D40" s="161" t="str">
        <f>IF(ISERROR(F40),"",INDEX(Стекла!$E$2:$E$1001,F40,1))</f>
        <v/>
      </c>
      <c r="E40" s="161" t="str">
        <f>IF(ISERROR(F40),"",INDEX(Стекла!$B$2:$E$1001,F40,2))</f>
        <v/>
      </c>
      <c r="F40" s="161" t="e">
        <f>MATCH(ROW(A39),$B$2:B238,0)</f>
        <v>#N/A</v>
      </c>
      <c r="G40" s="161" t="str">
        <f>IF(AND(COUNTIF(D$2:D40,D40)=1,D40&lt;&gt;""),COUNT(G$1:G39)+1,"")</f>
        <v/>
      </c>
      <c r="H40" s="161" t="str">
        <f t="shared" si="0"/>
        <v/>
      </c>
      <c r="I40" s="161" t="e">
        <f t="shared" si="1"/>
        <v>#N/A</v>
      </c>
      <c r="J40" s="161">
        <f>IF(ISNUMBER(SEARCH(Бланк!$Q$6,D40)),MAX($J$1:J39)+1,0)</f>
        <v>0</v>
      </c>
      <c r="K40" s="161" t="e">
        <f>VLOOKUP(F40,Стекла!A40:AH1554,5,FALSE)</f>
        <v>#N/A</v>
      </c>
      <c r="L40" s="161" t="str">
        <f>IF(J40&gt;0,VLOOKUP(Бланк!$Q$6,D40:F238,3,FALSE),"")</f>
        <v/>
      </c>
      <c r="AA40" s="161">
        <f>IF(ISNUMBER(SEARCH(Бланк!$Q$8,D40)),MAX($AA$1:AA39)+1,0)</f>
        <v>0</v>
      </c>
      <c r="AB40" s="161" t="e">
        <f>VLOOKUP(F40,Стекла!A40:$AH$1516,5,FALSE)</f>
        <v>#N/A</v>
      </c>
      <c r="AC40" s="161" t="str">
        <f>IF(AA40&gt;0,VLOOKUP(Бланк!$Q$8,D40:F10050,3,FALSE),"")</f>
        <v/>
      </c>
      <c r="AD40" s="161" t="e">
        <f t="shared" si="2"/>
        <v>#N/A</v>
      </c>
      <c r="BA40" s="161">
        <f>IF(ISNUMBER(SEARCH(Бланк!$Q$10,D40)),MAX(BA$1:$BA39)+1,0)</f>
        <v>0</v>
      </c>
      <c r="BB40" s="161" t="e">
        <f>VLOOKUP(F40,Стекла!A40:$H$1516,5,FALSE)</f>
        <v>#N/A</v>
      </c>
      <c r="BC40" s="161" t="str">
        <f>IF(BA40&gt;0,VLOOKUP(Бланк!$Q$10,D40:F10050,3,FALSE),"")</f>
        <v/>
      </c>
      <c r="BD40" s="161" t="e">
        <f t="shared" si="3"/>
        <v>#N/A</v>
      </c>
      <c r="CA40" s="161">
        <f>IF(ISNUMBER(SEARCH(Бланк!$Q$12,D40)),MAX($CA$1:CA39)+1,0)</f>
        <v>0</v>
      </c>
      <c r="CB40" s="161" t="e">
        <f>VLOOKUP(F40,Стекла!$A40:AA$1516,5,FALSE)</f>
        <v>#N/A</v>
      </c>
      <c r="CC40" s="161" t="str">
        <f>IF(CA40&gt;0,VLOOKUP(Бланк!$Q$12,D40:F10050,3,FALSE),"")</f>
        <v/>
      </c>
      <c r="DA40" s="161">
        <f>IF(ISNUMBER(SEARCH(Бланк!$Q$14,D40)),MAX($DA$1:DA39)+1,0)</f>
        <v>0</v>
      </c>
      <c r="DB40" s="161" t="e">
        <f>VLOOKUP(F40,Стекла!$A40:BA$1516,5,FALSE)</f>
        <v>#N/A</v>
      </c>
      <c r="DC40" s="161" t="str">
        <f>IF(DA40&gt;0,VLOOKUP(Бланк!$Q$14,D40:F10050,3,FALSE),"")</f>
        <v/>
      </c>
      <c r="EA40" s="161">
        <f>IF(ISNUMBER(SEARCH(Бланк!$Q$16,D40)),MAX($EA$1:EA39)+1,0)</f>
        <v>0</v>
      </c>
      <c r="EB40" s="161" t="e">
        <f>VLOOKUP(F40,Стекла!$A40:CA$1516,5,FALSE)</f>
        <v>#N/A</v>
      </c>
      <c r="EC40" s="161" t="str">
        <f>IF(EA40&gt;0,VLOOKUP(Бланк!$Q$16,D40:F10050,3,FALSE),"")</f>
        <v/>
      </c>
      <c r="FA40" s="161">
        <f>IF(ISNUMBER(SEARCH(Бланк!$Q$18,D40)),MAX($FA$1:FA39)+1,0)</f>
        <v>0</v>
      </c>
      <c r="FB40" s="161" t="e">
        <f>VLOOKUP(F40,Стекла!$A40:DA$1516,5,FALSE)</f>
        <v>#N/A</v>
      </c>
      <c r="FC40" s="161" t="str">
        <f>IF(FA40&gt;0,VLOOKUP(Бланк!$Q$18,D40:F10050,3,FALSE),"")</f>
        <v/>
      </c>
      <c r="GA40" s="161">
        <f>IF(ISNUMBER(SEARCH(Бланк!$Q$20,D40)),MAX($GA$1:GA39)+1,0)</f>
        <v>0</v>
      </c>
      <c r="GB40" s="161" t="e">
        <f>VLOOKUP(F40,Стекла!$A40:EA$1516,5,FALSE)</f>
        <v>#N/A</v>
      </c>
      <c r="GC40" s="161" t="str">
        <f>IF(GA40&gt;0,VLOOKUP(Бланк!$Q$20,D40:F10050,3,FALSE),"")</f>
        <v/>
      </c>
      <c r="HA40" s="161">
        <f>IF(ISNUMBER(SEARCH(Бланк!$Q$22,D40)),MAX($HA$1:HA39)+1,0)</f>
        <v>0</v>
      </c>
      <c r="HB40" s="161" t="e">
        <f>VLOOKUP(F40,Стекла!$A40:FA$1516,5,FALSE)</f>
        <v>#N/A</v>
      </c>
      <c r="HC40" s="161" t="str">
        <f>IF(HA40&gt;0,VLOOKUP(Бланк!$Q$22,D40:F10050,3,FALSE),"")</f>
        <v/>
      </c>
      <c r="IA40" s="161">
        <f>IF(ISNUMBER(SEARCH(Бланк!$Q$24,D40)),MAX($IA$1:IA39)+1,0)</f>
        <v>0</v>
      </c>
      <c r="IB40" s="161" t="e">
        <f>VLOOKUP(F40,Стекла!$A40:GA$1516,5,FALSE)</f>
        <v>#N/A</v>
      </c>
      <c r="IC40" s="161" t="str">
        <f>IF(IA40&gt;0,VLOOKUP(Бланк!$Q$24,D40:F10050,3,FALSE),"")</f>
        <v/>
      </c>
    </row>
    <row r="41" spans="1:237" x14ac:dyDescent="0.25">
      <c r="A41" s="161">
        <v>41</v>
      </c>
      <c r="B41" s="161">
        <f>IF(AND($E$1="ПУСТО",Стекла!E41&lt;&gt;""),MAX($B$1:B40)+1,IF(ISNUMBER(SEARCH($E$1,Стекла!B41)),MAX($B$1:B40)+1,0))</f>
        <v>0</v>
      </c>
      <c r="D41" s="161" t="str">
        <f>IF(ISERROR(F41),"",INDEX(Стекла!$E$2:$E$1001,F41,1))</f>
        <v/>
      </c>
      <c r="E41" s="161" t="str">
        <f>IF(ISERROR(F41),"",INDEX(Стекла!$B$2:$E$1001,F41,2))</f>
        <v/>
      </c>
      <c r="F41" s="161" t="e">
        <f>MATCH(ROW(A40),$B$2:B239,0)</f>
        <v>#N/A</v>
      </c>
      <c r="G41" s="161" t="str">
        <f>IF(AND(COUNTIF(D$2:D41,D41)=1,D41&lt;&gt;""),COUNT(G$1:G40)+1,"")</f>
        <v/>
      </c>
      <c r="H41" s="161" t="str">
        <f t="shared" si="0"/>
        <v/>
      </c>
      <c r="I41" s="161" t="e">
        <f t="shared" si="1"/>
        <v>#N/A</v>
      </c>
      <c r="J41" s="161">
        <f>IF(ISNUMBER(SEARCH(Бланк!$Q$6,D41)),MAX($J$1:J40)+1,0)</f>
        <v>0</v>
      </c>
      <c r="K41" s="161" t="e">
        <f>VLOOKUP(F41,Стекла!A41:AH1555,5,FALSE)</f>
        <v>#N/A</v>
      </c>
      <c r="L41" s="161" t="str">
        <f>IF(J41&gt;0,VLOOKUP(Бланк!$Q$6,D41:F239,3,FALSE),"")</f>
        <v/>
      </c>
      <c r="AA41" s="161">
        <f>IF(ISNUMBER(SEARCH(Бланк!$Q$8,D41)),MAX($AA$1:AA40)+1,0)</f>
        <v>0</v>
      </c>
      <c r="AB41" s="161" t="e">
        <f>VLOOKUP(F41,Стекла!A41:$AH$1516,5,FALSE)</f>
        <v>#N/A</v>
      </c>
      <c r="AC41" s="161" t="str">
        <f>IF(AA41&gt;0,VLOOKUP(Бланк!$Q$8,D41:F10051,3,FALSE),"")</f>
        <v/>
      </c>
      <c r="AD41" s="161" t="e">
        <f t="shared" si="2"/>
        <v>#N/A</v>
      </c>
      <c r="BA41" s="161">
        <f>IF(ISNUMBER(SEARCH(Бланк!$Q$10,D41)),MAX(BA$1:$BA40)+1,0)</f>
        <v>0</v>
      </c>
      <c r="BB41" s="161" t="e">
        <f>VLOOKUP(F41,Стекла!A41:$H$1516,5,FALSE)</f>
        <v>#N/A</v>
      </c>
      <c r="BC41" s="161" t="str">
        <f>IF(BA41&gt;0,VLOOKUP(Бланк!$Q$10,D41:F10051,3,FALSE),"")</f>
        <v/>
      </c>
      <c r="BD41" s="161" t="e">
        <f t="shared" si="3"/>
        <v>#N/A</v>
      </c>
      <c r="CA41" s="161">
        <f>IF(ISNUMBER(SEARCH(Бланк!$Q$12,D41)),MAX($CA$1:CA40)+1,0)</f>
        <v>0</v>
      </c>
      <c r="CB41" s="161" t="e">
        <f>VLOOKUP(F41,Стекла!$A41:AA$1516,5,FALSE)</f>
        <v>#N/A</v>
      </c>
      <c r="CC41" s="161" t="str">
        <f>IF(CA41&gt;0,VLOOKUP(Бланк!$Q$12,D41:F10051,3,FALSE),"")</f>
        <v/>
      </c>
      <c r="DA41" s="161">
        <f>IF(ISNUMBER(SEARCH(Бланк!$Q$14,D41)),MAX($DA$1:DA40)+1,0)</f>
        <v>0</v>
      </c>
      <c r="DB41" s="161" t="e">
        <f>VLOOKUP(F41,Стекла!$A41:BA$1516,5,FALSE)</f>
        <v>#N/A</v>
      </c>
      <c r="DC41" s="161" t="str">
        <f>IF(DA41&gt;0,VLOOKUP(Бланк!$Q$14,D41:F10051,3,FALSE),"")</f>
        <v/>
      </c>
      <c r="EA41" s="161">
        <f>IF(ISNUMBER(SEARCH(Бланк!$Q$16,D41)),MAX($EA$1:EA40)+1,0)</f>
        <v>0</v>
      </c>
      <c r="EB41" s="161" t="e">
        <f>VLOOKUP(F41,Стекла!$A41:CA$1516,5,FALSE)</f>
        <v>#N/A</v>
      </c>
      <c r="EC41" s="161" t="str">
        <f>IF(EA41&gt;0,VLOOKUP(Бланк!$Q$16,D41:F10051,3,FALSE),"")</f>
        <v/>
      </c>
      <c r="FA41" s="161">
        <f>IF(ISNUMBER(SEARCH(Бланк!$Q$18,D41)),MAX($FA$1:FA40)+1,0)</f>
        <v>0</v>
      </c>
      <c r="FB41" s="161" t="e">
        <f>VLOOKUP(F41,Стекла!$A41:DA$1516,5,FALSE)</f>
        <v>#N/A</v>
      </c>
      <c r="FC41" s="161" t="str">
        <f>IF(FA41&gt;0,VLOOKUP(Бланк!$Q$18,D41:F10051,3,FALSE),"")</f>
        <v/>
      </c>
      <c r="GA41" s="161">
        <f>IF(ISNUMBER(SEARCH(Бланк!$Q$20,D41)),MAX($GA$1:GA40)+1,0)</f>
        <v>0</v>
      </c>
      <c r="GB41" s="161" t="e">
        <f>VLOOKUP(F41,Стекла!$A41:EA$1516,5,FALSE)</f>
        <v>#N/A</v>
      </c>
      <c r="GC41" s="161" t="str">
        <f>IF(GA41&gt;0,VLOOKUP(Бланк!$Q$20,D41:F10051,3,FALSE),"")</f>
        <v/>
      </c>
      <c r="HA41" s="161">
        <f>IF(ISNUMBER(SEARCH(Бланк!$Q$22,D41)),MAX($HA$1:HA40)+1,0)</f>
        <v>0</v>
      </c>
      <c r="HB41" s="161" t="e">
        <f>VLOOKUP(F41,Стекла!$A41:FA$1516,5,FALSE)</f>
        <v>#N/A</v>
      </c>
      <c r="HC41" s="161" t="str">
        <f>IF(HA41&gt;0,VLOOKUP(Бланк!$Q$22,D41:F10051,3,FALSE),"")</f>
        <v/>
      </c>
      <c r="IA41" s="161">
        <f>IF(ISNUMBER(SEARCH(Бланк!$Q$24,D41)),MAX($IA$1:IA40)+1,0)</f>
        <v>0</v>
      </c>
      <c r="IB41" s="161" t="e">
        <f>VLOOKUP(F41,Стекла!$A41:GA$1516,5,FALSE)</f>
        <v>#N/A</v>
      </c>
      <c r="IC41" s="161" t="str">
        <f>IF(IA41&gt;0,VLOOKUP(Бланк!$Q$24,D41:F10051,3,FALSE),"")</f>
        <v/>
      </c>
    </row>
    <row r="42" spans="1:237" x14ac:dyDescent="0.25">
      <c r="A42" s="161">
        <v>42</v>
      </c>
      <c r="B42" s="161">
        <f>IF(AND($E$1="ПУСТО",Стекла!E42&lt;&gt;""),MAX($B$1:B41)+1,IF(ISNUMBER(SEARCH($E$1,Стекла!B42)),MAX($B$1:B41)+1,0))</f>
        <v>0</v>
      </c>
      <c r="D42" s="161" t="str">
        <f>IF(ISERROR(F42),"",INDEX(Стекла!$E$2:$E$1001,F42,1))</f>
        <v/>
      </c>
      <c r="E42" s="161" t="str">
        <f>IF(ISERROR(F42),"",INDEX(Стекла!$B$2:$E$1001,F42,2))</f>
        <v/>
      </c>
      <c r="F42" s="161" t="e">
        <f>MATCH(ROW(A41),$B$2:B240,0)</f>
        <v>#N/A</v>
      </c>
      <c r="G42" s="161" t="str">
        <f>IF(AND(COUNTIF(D$2:D42,D42)=1,D42&lt;&gt;""),COUNT(G$1:G41)+1,"")</f>
        <v/>
      </c>
      <c r="H42" s="161" t="str">
        <f t="shared" si="0"/>
        <v/>
      </c>
      <c r="I42" s="161" t="e">
        <f t="shared" si="1"/>
        <v>#N/A</v>
      </c>
      <c r="J42" s="161">
        <f>IF(ISNUMBER(SEARCH(Бланк!$Q$6,D42)),MAX($J$1:J41)+1,0)</f>
        <v>0</v>
      </c>
      <c r="K42" s="161" t="e">
        <f>VLOOKUP(F42,Стекла!A42:AH1556,5,FALSE)</f>
        <v>#N/A</v>
      </c>
      <c r="L42" s="161" t="str">
        <f>IF(J42&gt;0,VLOOKUP(Бланк!$Q$6,D42:F240,3,FALSE),"")</f>
        <v/>
      </c>
      <c r="AA42" s="161">
        <f>IF(ISNUMBER(SEARCH(Бланк!$Q$8,D42)),MAX($AA$1:AA41)+1,0)</f>
        <v>0</v>
      </c>
      <c r="AB42" s="161" t="e">
        <f>VLOOKUP(F42,Стекла!A42:$AH$1516,5,FALSE)</f>
        <v>#N/A</v>
      </c>
      <c r="AC42" s="161" t="str">
        <f>IF(AA42&gt;0,VLOOKUP(Бланк!$Q$8,D42:F10052,3,FALSE),"")</f>
        <v/>
      </c>
      <c r="AD42" s="161" t="e">
        <f t="shared" si="2"/>
        <v>#N/A</v>
      </c>
      <c r="BA42" s="161">
        <f>IF(ISNUMBER(SEARCH(Бланк!$Q$10,D42)),MAX(BA$1:$BA41)+1,0)</f>
        <v>0</v>
      </c>
      <c r="BB42" s="161" t="e">
        <f>VLOOKUP(F42,Стекла!A42:$H$1516,5,FALSE)</f>
        <v>#N/A</v>
      </c>
      <c r="BC42" s="161" t="str">
        <f>IF(BA42&gt;0,VLOOKUP(Бланк!$Q$10,D42:F10052,3,FALSE),"")</f>
        <v/>
      </c>
      <c r="BD42" s="161" t="e">
        <f t="shared" si="3"/>
        <v>#N/A</v>
      </c>
      <c r="CA42" s="161">
        <f>IF(ISNUMBER(SEARCH(Бланк!$Q$12,D42)),MAX($CA$1:CA41)+1,0)</f>
        <v>0</v>
      </c>
      <c r="CB42" s="161" t="e">
        <f>VLOOKUP(F42,Стекла!$A42:AA$1516,5,FALSE)</f>
        <v>#N/A</v>
      </c>
      <c r="CC42" s="161" t="str">
        <f>IF(CA42&gt;0,VLOOKUP(Бланк!$Q$12,D42:F10052,3,FALSE),"")</f>
        <v/>
      </c>
      <c r="DA42" s="161">
        <f>IF(ISNUMBER(SEARCH(Бланк!$Q$14,D42)),MAX($DA$1:DA41)+1,0)</f>
        <v>0</v>
      </c>
      <c r="DB42" s="161" t="e">
        <f>VLOOKUP(F42,Стекла!$A42:BA$1516,5,FALSE)</f>
        <v>#N/A</v>
      </c>
      <c r="DC42" s="161" t="str">
        <f>IF(DA42&gt;0,VLOOKUP(Бланк!$Q$14,D42:F10052,3,FALSE),"")</f>
        <v/>
      </c>
      <c r="EA42" s="161">
        <f>IF(ISNUMBER(SEARCH(Бланк!$Q$16,D42)),MAX($EA$1:EA41)+1,0)</f>
        <v>0</v>
      </c>
      <c r="EB42" s="161" t="e">
        <f>VLOOKUP(F42,Стекла!$A42:CA$1516,5,FALSE)</f>
        <v>#N/A</v>
      </c>
      <c r="EC42" s="161" t="str">
        <f>IF(EA42&gt;0,VLOOKUP(Бланк!$Q$16,D42:F10052,3,FALSE),"")</f>
        <v/>
      </c>
      <c r="FA42" s="161">
        <f>IF(ISNUMBER(SEARCH(Бланк!$Q$18,D42)),MAX($FA$1:FA41)+1,0)</f>
        <v>0</v>
      </c>
      <c r="FB42" s="161" t="e">
        <f>VLOOKUP(F42,Стекла!$A42:DA$1516,5,FALSE)</f>
        <v>#N/A</v>
      </c>
      <c r="FC42" s="161" t="str">
        <f>IF(FA42&gt;0,VLOOKUP(Бланк!$Q$18,D42:F10052,3,FALSE),"")</f>
        <v/>
      </c>
      <c r="GA42" s="161">
        <f>IF(ISNUMBER(SEARCH(Бланк!$Q$20,D42)),MAX($GA$1:GA41)+1,0)</f>
        <v>0</v>
      </c>
      <c r="GB42" s="161" t="e">
        <f>VLOOKUP(F42,Стекла!$A42:EA$1516,5,FALSE)</f>
        <v>#N/A</v>
      </c>
      <c r="GC42" s="161" t="str">
        <f>IF(GA42&gt;0,VLOOKUP(Бланк!$Q$20,D42:F10052,3,FALSE),"")</f>
        <v/>
      </c>
      <c r="HA42" s="161">
        <f>IF(ISNUMBER(SEARCH(Бланк!$Q$22,D42)),MAX($HA$1:HA41)+1,0)</f>
        <v>0</v>
      </c>
      <c r="HB42" s="161" t="e">
        <f>VLOOKUP(F42,Стекла!$A42:FA$1516,5,FALSE)</f>
        <v>#N/A</v>
      </c>
      <c r="HC42" s="161" t="str">
        <f>IF(HA42&gt;0,VLOOKUP(Бланк!$Q$22,D42:F10052,3,FALSE),"")</f>
        <v/>
      </c>
      <c r="IA42" s="161">
        <f>IF(ISNUMBER(SEARCH(Бланк!$Q$24,D42)),MAX($IA$1:IA41)+1,0)</f>
        <v>0</v>
      </c>
      <c r="IB42" s="161" t="e">
        <f>VLOOKUP(F42,Стекла!$A42:GA$1516,5,FALSE)</f>
        <v>#N/A</v>
      </c>
      <c r="IC42" s="161" t="str">
        <f>IF(IA42&gt;0,VLOOKUP(Бланк!$Q$24,D42:F10052,3,FALSE),"")</f>
        <v/>
      </c>
    </row>
    <row r="43" spans="1:237" x14ac:dyDescent="0.25">
      <c r="A43" s="161">
        <v>43</v>
      </c>
      <c r="B43" s="161">
        <f>IF(AND($E$1="ПУСТО",Стекла!E43&lt;&gt;""),MAX($B$1:B42)+1,IF(ISNUMBER(SEARCH($E$1,Стекла!B43)),MAX($B$1:B42)+1,0))</f>
        <v>0</v>
      </c>
      <c r="D43" s="161" t="str">
        <f>IF(ISERROR(F43),"",INDEX(Стекла!$E$2:$E$1001,F43,1))</f>
        <v/>
      </c>
      <c r="E43" s="161" t="str">
        <f>IF(ISERROR(F43),"",INDEX(Стекла!$B$2:$E$1001,F43,2))</f>
        <v/>
      </c>
      <c r="F43" s="161" t="e">
        <f>MATCH(ROW(A42),$B$2:B241,0)</f>
        <v>#N/A</v>
      </c>
      <c r="G43" s="161" t="str">
        <f>IF(AND(COUNTIF(D$2:D43,D43)=1,D43&lt;&gt;""),COUNT(G$1:G42)+1,"")</f>
        <v/>
      </c>
      <c r="H43" s="161" t="str">
        <f t="shared" si="0"/>
        <v/>
      </c>
      <c r="I43" s="161" t="e">
        <f t="shared" si="1"/>
        <v>#N/A</v>
      </c>
      <c r="J43" s="161">
        <f>IF(ISNUMBER(SEARCH(Бланк!$Q$6,D43)),MAX($J$1:J42)+1,0)</f>
        <v>0</v>
      </c>
      <c r="K43" s="161" t="e">
        <f>VLOOKUP(F43,Стекла!A43:AH1557,5,FALSE)</f>
        <v>#N/A</v>
      </c>
      <c r="L43" s="161" t="str">
        <f>IF(J43&gt;0,VLOOKUP(Бланк!$Q$6,D43:F241,3,FALSE),"")</f>
        <v/>
      </c>
      <c r="AA43" s="161">
        <f>IF(ISNUMBER(SEARCH(Бланк!$Q$8,D43)),MAX($AA$1:AA42)+1,0)</f>
        <v>0</v>
      </c>
      <c r="AB43" s="161" t="e">
        <f>VLOOKUP(F43,Стекла!A43:$AH$1516,5,FALSE)</f>
        <v>#N/A</v>
      </c>
      <c r="AC43" s="161" t="str">
        <f>IF(AA43&gt;0,VLOOKUP(Бланк!$Q$8,D43:F10053,3,FALSE),"")</f>
        <v/>
      </c>
      <c r="AD43" s="161" t="e">
        <f t="shared" si="2"/>
        <v>#N/A</v>
      </c>
      <c r="BA43" s="161">
        <f>IF(ISNUMBER(SEARCH(Бланк!$Q$10,D43)),MAX(BA$1:$BA42)+1,0)</f>
        <v>0</v>
      </c>
      <c r="BB43" s="161" t="e">
        <f>VLOOKUP(F43,Стекла!A43:$H$1516,5,FALSE)</f>
        <v>#N/A</v>
      </c>
      <c r="BC43" s="161" t="str">
        <f>IF(BA43&gt;0,VLOOKUP(Бланк!$Q$10,D43:F10053,3,FALSE),"")</f>
        <v/>
      </c>
      <c r="BD43" s="161" t="e">
        <f t="shared" si="3"/>
        <v>#N/A</v>
      </c>
      <c r="CA43" s="161">
        <f>IF(ISNUMBER(SEARCH(Бланк!$Q$12,D43)),MAX($CA$1:CA42)+1,0)</f>
        <v>0</v>
      </c>
      <c r="CB43" s="161" t="e">
        <f>VLOOKUP(F43,Стекла!$A43:AA$1516,5,FALSE)</f>
        <v>#N/A</v>
      </c>
      <c r="CC43" s="161" t="str">
        <f>IF(CA43&gt;0,VLOOKUP(Бланк!$Q$12,D43:F10053,3,FALSE),"")</f>
        <v/>
      </c>
      <c r="DA43" s="161">
        <f>IF(ISNUMBER(SEARCH(Бланк!$Q$14,D43)),MAX($DA$1:DA42)+1,0)</f>
        <v>0</v>
      </c>
      <c r="DB43" s="161" t="e">
        <f>VLOOKUP(F43,Стекла!$A43:BA$1516,5,FALSE)</f>
        <v>#N/A</v>
      </c>
      <c r="DC43" s="161" t="str">
        <f>IF(DA43&gt;0,VLOOKUP(Бланк!$Q$14,D43:F10053,3,FALSE),"")</f>
        <v/>
      </c>
      <c r="EA43" s="161">
        <f>IF(ISNUMBER(SEARCH(Бланк!$Q$16,D43)),MAX($EA$1:EA42)+1,0)</f>
        <v>0</v>
      </c>
      <c r="EB43" s="161" t="e">
        <f>VLOOKUP(F43,Стекла!$A43:CA$1516,5,FALSE)</f>
        <v>#N/A</v>
      </c>
      <c r="EC43" s="161" t="str">
        <f>IF(EA43&gt;0,VLOOKUP(Бланк!$Q$16,D43:F10053,3,FALSE),"")</f>
        <v/>
      </c>
      <c r="FA43" s="161">
        <f>IF(ISNUMBER(SEARCH(Бланк!$Q$18,D43)),MAX($FA$1:FA42)+1,0)</f>
        <v>0</v>
      </c>
      <c r="FB43" s="161" t="e">
        <f>VLOOKUP(F43,Стекла!$A43:DA$1516,5,FALSE)</f>
        <v>#N/A</v>
      </c>
      <c r="FC43" s="161" t="str">
        <f>IF(FA43&gt;0,VLOOKUP(Бланк!$Q$18,D43:F10053,3,FALSE),"")</f>
        <v/>
      </c>
      <c r="GA43" s="161">
        <f>IF(ISNUMBER(SEARCH(Бланк!$Q$20,D43)),MAX($GA$1:GA42)+1,0)</f>
        <v>0</v>
      </c>
      <c r="GB43" s="161" t="e">
        <f>VLOOKUP(F43,Стекла!$A43:EA$1516,5,FALSE)</f>
        <v>#N/A</v>
      </c>
      <c r="GC43" s="161" t="str">
        <f>IF(GA43&gt;0,VLOOKUP(Бланк!$Q$20,D43:F10053,3,FALSE),"")</f>
        <v/>
      </c>
      <c r="HA43" s="161">
        <f>IF(ISNUMBER(SEARCH(Бланк!$Q$22,D43)),MAX($HA$1:HA42)+1,0)</f>
        <v>0</v>
      </c>
      <c r="HB43" s="161" t="e">
        <f>VLOOKUP(F43,Стекла!$A43:FA$1516,5,FALSE)</f>
        <v>#N/A</v>
      </c>
      <c r="HC43" s="161" t="str">
        <f>IF(HA43&gt;0,VLOOKUP(Бланк!$Q$22,D43:F10053,3,FALSE),"")</f>
        <v/>
      </c>
      <c r="IA43" s="161">
        <f>IF(ISNUMBER(SEARCH(Бланк!$Q$24,D43)),MAX($IA$1:IA42)+1,0)</f>
        <v>0</v>
      </c>
      <c r="IB43" s="161" t="e">
        <f>VLOOKUP(F43,Стекла!$A43:GA$1516,5,FALSE)</f>
        <v>#N/A</v>
      </c>
      <c r="IC43" s="161" t="str">
        <f>IF(IA43&gt;0,VLOOKUP(Бланк!$Q$24,D43:F10053,3,FALSE),"")</f>
        <v/>
      </c>
    </row>
    <row r="44" spans="1:237" x14ac:dyDescent="0.25">
      <c r="A44" s="161">
        <v>44</v>
      </c>
      <c r="B44" s="161">
        <f>IF(AND($E$1="ПУСТО",Стекла!E44&lt;&gt;""),MAX($B$1:B43)+1,IF(ISNUMBER(SEARCH($E$1,Стекла!B44)),MAX($B$1:B43)+1,0))</f>
        <v>0</v>
      </c>
      <c r="D44" s="161" t="str">
        <f>IF(ISERROR(F44),"",INDEX(Стекла!$E$2:$E$1001,F44,1))</f>
        <v/>
      </c>
      <c r="E44" s="161" t="str">
        <f>IF(ISERROR(F44),"",INDEX(Стекла!$B$2:$E$1001,F44,2))</f>
        <v/>
      </c>
      <c r="F44" s="161" t="e">
        <f>MATCH(ROW(A43),$B$2:B242,0)</f>
        <v>#N/A</v>
      </c>
      <c r="G44" s="161" t="str">
        <f>IF(AND(COUNTIF(D$2:D44,D44)=1,D44&lt;&gt;""),COUNT(G$1:G43)+1,"")</f>
        <v/>
      </c>
      <c r="H44" s="161" t="str">
        <f t="shared" si="0"/>
        <v/>
      </c>
      <c r="I44" s="161" t="e">
        <f t="shared" si="1"/>
        <v>#N/A</v>
      </c>
      <c r="J44" s="161">
        <f>IF(ISNUMBER(SEARCH(Бланк!$Q$6,D44)),MAX($J$1:J43)+1,0)</f>
        <v>0</v>
      </c>
      <c r="K44" s="161" t="e">
        <f>VLOOKUP(F44,Стекла!A44:AH1558,5,FALSE)</f>
        <v>#N/A</v>
      </c>
      <c r="L44" s="161" t="str">
        <f>IF(J44&gt;0,VLOOKUP(Бланк!$Q$6,D44:F242,3,FALSE),"")</f>
        <v/>
      </c>
      <c r="AA44" s="161">
        <f>IF(ISNUMBER(SEARCH(Бланк!$Q$8,D44)),MAX($AA$1:AA43)+1,0)</f>
        <v>0</v>
      </c>
      <c r="AB44" s="161" t="e">
        <f>VLOOKUP(F44,Стекла!A44:$AH$1516,5,FALSE)</f>
        <v>#N/A</v>
      </c>
      <c r="AC44" s="161" t="str">
        <f>IF(AA44&gt;0,VLOOKUP(Бланк!$Q$8,D44:F10054,3,FALSE),"")</f>
        <v/>
      </c>
      <c r="AD44" s="161" t="e">
        <f t="shared" si="2"/>
        <v>#N/A</v>
      </c>
      <c r="BA44" s="161">
        <f>IF(ISNUMBER(SEARCH(Бланк!$Q$10,D44)),MAX(BA$1:$BA43)+1,0)</f>
        <v>0</v>
      </c>
      <c r="BB44" s="161" t="e">
        <f>VLOOKUP(F44,Стекла!A44:$H$1516,5,FALSE)</f>
        <v>#N/A</v>
      </c>
      <c r="BC44" s="161" t="str">
        <f>IF(BA44&gt;0,VLOOKUP(Бланк!$Q$10,D44:F10054,3,FALSE),"")</f>
        <v/>
      </c>
      <c r="BD44" s="161" t="e">
        <f t="shared" si="3"/>
        <v>#N/A</v>
      </c>
      <c r="CA44" s="161">
        <f>IF(ISNUMBER(SEARCH(Бланк!$Q$12,D44)),MAX($CA$1:CA43)+1,0)</f>
        <v>0</v>
      </c>
      <c r="CB44" s="161" t="e">
        <f>VLOOKUP(F44,Стекла!$A44:AA$1516,5,FALSE)</f>
        <v>#N/A</v>
      </c>
      <c r="CC44" s="161" t="str">
        <f>IF(CA44&gt;0,VLOOKUP(Бланк!$Q$12,D44:F10054,3,FALSE),"")</f>
        <v/>
      </c>
      <c r="DA44" s="161">
        <f>IF(ISNUMBER(SEARCH(Бланк!$Q$14,D44)),MAX($DA$1:DA43)+1,0)</f>
        <v>0</v>
      </c>
      <c r="DB44" s="161" t="e">
        <f>VLOOKUP(F44,Стекла!$A44:BA$1516,5,FALSE)</f>
        <v>#N/A</v>
      </c>
      <c r="DC44" s="161" t="str">
        <f>IF(DA44&gt;0,VLOOKUP(Бланк!$Q$14,D44:F10054,3,FALSE),"")</f>
        <v/>
      </c>
      <c r="EA44" s="161">
        <f>IF(ISNUMBER(SEARCH(Бланк!$Q$16,D44)),MAX($EA$1:EA43)+1,0)</f>
        <v>0</v>
      </c>
      <c r="EB44" s="161" t="e">
        <f>VLOOKUP(F44,Стекла!$A44:CA$1516,5,FALSE)</f>
        <v>#N/A</v>
      </c>
      <c r="EC44" s="161" t="str">
        <f>IF(EA44&gt;0,VLOOKUP(Бланк!$Q$16,D44:F10054,3,FALSE),"")</f>
        <v/>
      </c>
      <c r="FA44" s="161">
        <f>IF(ISNUMBER(SEARCH(Бланк!$Q$18,D44)),MAX($FA$1:FA43)+1,0)</f>
        <v>0</v>
      </c>
      <c r="FB44" s="161" t="e">
        <f>VLOOKUP(F44,Стекла!$A44:DA$1516,5,FALSE)</f>
        <v>#N/A</v>
      </c>
      <c r="FC44" s="161" t="str">
        <f>IF(FA44&gt;0,VLOOKUP(Бланк!$Q$18,D44:F10054,3,FALSE),"")</f>
        <v/>
      </c>
      <c r="GA44" s="161">
        <f>IF(ISNUMBER(SEARCH(Бланк!$Q$20,D44)),MAX($GA$1:GA43)+1,0)</f>
        <v>0</v>
      </c>
      <c r="GB44" s="161" t="e">
        <f>VLOOKUP(F44,Стекла!$A44:EA$1516,5,FALSE)</f>
        <v>#N/A</v>
      </c>
      <c r="GC44" s="161" t="str">
        <f>IF(GA44&gt;0,VLOOKUP(Бланк!$Q$20,D44:F10054,3,FALSE),"")</f>
        <v/>
      </c>
      <c r="HA44" s="161">
        <f>IF(ISNUMBER(SEARCH(Бланк!$Q$22,D44)),MAX($HA$1:HA43)+1,0)</f>
        <v>0</v>
      </c>
      <c r="HB44" s="161" t="e">
        <f>VLOOKUP(F44,Стекла!$A44:FA$1516,5,FALSE)</f>
        <v>#N/A</v>
      </c>
      <c r="HC44" s="161" t="str">
        <f>IF(HA44&gt;0,VLOOKUP(Бланк!$Q$22,D44:F10054,3,FALSE),"")</f>
        <v/>
      </c>
      <c r="IA44" s="161">
        <f>IF(ISNUMBER(SEARCH(Бланк!$Q$24,D44)),MAX($IA$1:IA43)+1,0)</f>
        <v>0</v>
      </c>
      <c r="IB44" s="161" t="e">
        <f>VLOOKUP(F44,Стекла!$A44:GA$1516,5,FALSE)</f>
        <v>#N/A</v>
      </c>
      <c r="IC44" s="161" t="str">
        <f>IF(IA44&gt;0,VLOOKUP(Бланк!$Q$24,D44:F10054,3,FALSE),"")</f>
        <v/>
      </c>
    </row>
    <row r="45" spans="1:237" x14ac:dyDescent="0.25">
      <c r="A45" s="161">
        <v>45</v>
      </c>
      <c r="B45" s="161">
        <f>IF(AND($E$1="ПУСТО",Стекла!E45&lt;&gt;""),MAX($B$1:B44)+1,IF(ISNUMBER(SEARCH($E$1,Стекла!B45)),MAX($B$1:B44)+1,0))</f>
        <v>0</v>
      </c>
      <c r="D45" s="161" t="str">
        <f>IF(ISERROR(F45),"",INDEX(Стекла!$E$2:$E$1001,F45,1))</f>
        <v/>
      </c>
      <c r="E45" s="161" t="str">
        <f>IF(ISERROR(F45),"",INDEX(Стекла!$B$2:$E$1001,F45,2))</f>
        <v/>
      </c>
      <c r="F45" s="161" t="e">
        <f>MATCH(ROW(A44),$B$2:B243,0)</f>
        <v>#N/A</v>
      </c>
      <c r="G45" s="161" t="str">
        <f>IF(AND(COUNTIF(D$2:D45,D45)=1,D45&lt;&gt;""),COUNT(G$1:G44)+1,"")</f>
        <v/>
      </c>
      <c r="H45" s="161" t="str">
        <f t="shared" si="0"/>
        <v/>
      </c>
      <c r="I45" s="161" t="e">
        <f t="shared" si="1"/>
        <v>#N/A</v>
      </c>
      <c r="J45" s="161">
        <f>IF(ISNUMBER(SEARCH(Бланк!$Q$6,D45)),MAX($J$1:J44)+1,0)</f>
        <v>0</v>
      </c>
      <c r="K45" s="161" t="e">
        <f>VLOOKUP(F45,Стекла!A45:AH1559,5,FALSE)</f>
        <v>#N/A</v>
      </c>
      <c r="L45" s="161" t="str">
        <f>IF(J45&gt;0,VLOOKUP(Бланк!$Q$6,D45:F243,3,FALSE),"")</f>
        <v/>
      </c>
      <c r="AA45" s="161">
        <f>IF(ISNUMBER(SEARCH(Бланк!$Q$8,D45)),MAX($AA$1:AA44)+1,0)</f>
        <v>0</v>
      </c>
      <c r="AB45" s="161" t="e">
        <f>VLOOKUP(F45,Стекла!A45:$AH$1516,5,FALSE)</f>
        <v>#N/A</v>
      </c>
      <c r="AC45" s="161" t="str">
        <f>IF(AA45&gt;0,VLOOKUP(Бланк!$Q$8,D45:F10055,3,FALSE),"")</f>
        <v/>
      </c>
      <c r="AD45" s="161" t="e">
        <f t="shared" si="2"/>
        <v>#N/A</v>
      </c>
      <c r="BA45" s="161">
        <f>IF(ISNUMBER(SEARCH(Бланк!$Q$10,D45)),MAX(BA$1:$BA44)+1,0)</f>
        <v>0</v>
      </c>
      <c r="BB45" s="161" t="e">
        <f>VLOOKUP(F45,Стекла!A45:$H$1516,5,FALSE)</f>
        <v>#N/A</v>
      </c>
      <c r="BC45" s="161" t="str">
        <f>IF(BA45&gt;0,VLOOKUP(Бланк!$Q$10,D45:F10055,3,FALSE),"")</f>
        <v/>
      </c>
      <c r="BD45" s="161" t="e">
        <f t="shared" si="3"/>
        <v>#N/A</v>
      </c>
      <c r="CA45" s="161">
        <f>IF(ISNUMBER(SEARCH(Бланк!$Q$12,D45)),MAX($CA$1:CA44)+1,0)</f>
        <v>0</v>
      </c>
      <c r="CB45" s="161" t="e">
        <f>VLOOKUP(F45,Стекла!$A45:AA$1516,5,FALSE)</f>
        <v>#N/A</v>
      </c>
      <c r="CC45" s="161" t="str">
        <f>IF(CA45&gt;0,VLOOKUP(Бланк!$Q$12,D45:F10055,3,FALSE),"")</f>
        <v/>
      </c>
      <c r="DA45" s="161">
        <f>IF(ISNUMBER(SEARCH(Бланк!$Q$14,D45)),MAX($DA$1:DA44)+1,0)</f>
        <v>0</v>
      </c>
      <c r="DB45" s="161" t="e">
        <f>VLOOKUP(F45,Стекла!$A45:BA$1516,5,FALSE)</f>
        <v>#N/A</v>
      </c>
      <c r="DC45" s="161" t="str">
        <f>IF(DA45&gt;0,VLOOKUP(Бланк!$Q$14,D45:F10055,3,FALSE),"")</f>
        <v/>
      </c>
      <c r="EA45" s="161">
        <f>IF(ISNUMBER(SEARCH(Бланк!$Q$16,D45)),MAX($EA$1:EA44)+1,0)</f>
        <v>0</v>
      </c>
      <c r="EB45" s="161" t="e">
        <f>VLOOKUP(F45,Стекла!$A45:CA$1516,5,FALSE)</f>
        <v>#N/A</v>
      </c>
      <c r="EC45" s="161" t="str">
        <f>IF(EA45&gt;0,VLOOKUP(Бланк!$Q$16,D45:F10055,3,FALSE),"")</f>
        <v/>
      </c>
      <c r="FA45" s="161">
        <f>IF(ISNUMBER(SEARCH(Бланк!$Q$18,D45)),MAX($FA$1:FA44)+1,0)</f>
        <v>0</v>
      </c>
      <c r="FB45" s="161" t="e">
        <f>VLOOKUP(F45,Стекла!$A45:DA$1516,5,FALSE)</f>
        <v>#N/A</v>
      </c>
      <c r="FC45" s="161" t="str">
        <f>IF(FA45&gt;0,VLOOKUP(Бланк!$Q$18,D45:F10055,3,FALSE),"")</f>
        <v/>
      </c>
      <c r="GA45" s="161">
        <f>IF(ISNUMBER(SEARCH(Бланк!$Q$20,D45)),MAX($GA$1:GA44)+1,0)</f>
        <v>0</v>
      </c>
      <c r="GB45" s="161" t="e">
        <f>VLOOKUP(F45,Стекла!$A45:EA$1516,5,FALSE)</f>
        <v>#N/A</v>
      </c>
      <c r="GC45" s="161" t="str">
        <f>IF(GA45&gt;0,VLOOKUP(Бланк!$Q$20,D45:F10055,3,FALSE),"")</f>
        <v/>
      </c>
      <c r="HA45" s="161">
        <f>IF(ISNUMBER(SEARCH(Бланк!$Q$22,D45)),MAX($HA$1:HA44)+1,0)</f>
        <v>0</v>
      </c>
      <c r="HB45" s="161" t="e">
        <f>VLOOKUP(F45,Стекла!$A45:FA$1516,5,FALSE)</f>
        <v>#N/A</v>
      </c>
      <c r="HC45" s="161" t="str">
        <f>IF(HA45&gt;0,VLOOKUP(Бланк!$Q$22,D45:F10055,3,FALSE),"")</f>
        <v/>
      </c>
      <c r="IA45" s="161">
        <f>IF(ISNUMBER(SEARCH(Бланк!$Q$24,D45)),MAX($IA$1:IA44)+1,0)</f>
        <v>0</v>
      </c>
      <c r="IB45" s="161" t="e">
        <f>VLOOKUP(F45,Стекла!$A45:GA$1516,5,FALSE)</f>
        <v>#N/A</v>
      </c>
      <c r="IC45" s="161" t="str">
        <f>IF(IA45&gt;0,VLOOKUP(Бланк!$Q$24,D45:F10055,3,FALSE),"")</f>
        <v/>
      </c>
    </row>
    <row r="46" spans="1:237" x14ac:dyDescent="0.25">
      <c r="A46" s="161">
        <v>46</v>
      </c>
      <c r="B46" s="161">
        <f>IF(AND($E$1="ПУСТО",Стекла!E46&lt;&gt;""),MAX($B$1:B45)+1,IF(ISNUMBER(SEARCH($E$1,Стекла!B46)),MAX($B$1:B45)+1,0))</f>
        <v>0</v>
      </c>
      <c r="D46" s="161" t="str">
        <f>IF(ISERROR(F46),"",INDEX(Стекла!$E$2:$E$1001,F46,1))</f>
        <v/>
      </c>
      <c r="E46" s="161" t="str">
        <f>IF(ISERROR(F46),"",INDEX(Стекла!$B$2:$E$1001,F46,2))</f>
        <v/>
      </c>
      <c r="F46" s="161" t="e">
        <f>MATCH(ROW(A45),$B$2:B244,0)</f>
        <v>#N/A</v>
      </c>
      <c r="G46" s="161" t="str">
        <f>IF(AND(COUNTIF(D$2:D46,D46)=1,D46&lt;&gt;""),COUNT(G$1:G45)+1,"")</f>
        <v/>
      </c>
      <c r="H46" s="161" t="str">
        <f t="shared" si="0"/>
        <v/>
      </c>
      <c r="I46" s="161" t="e">
        <f t="shared" si="1"/>
        <v>#N/A</v>
      </c>
      <c r="J46" s="161">
        <f>IF(ISNUMBER(SEARCH(Бланк!$Q$6,D46)),MAX($J$1:J45)+1,0)</f>
        <v>0</v>
      </c>
      <c r="K46" s="161" t="e">
        <f>VLOOKUP(F46,Стекла!A46:AH1560,5,FALSE)</f>
        <v>#N/A</v>
      </c>
      <c r="L46" s="161" t="str">
        <f>IF(J46&gt;0,VLOOKUP(Бланк!$Q$6,D46:F244,3,FALSE),"")</f>
        <v/>
      </c>
      <c r="AA46" s="161">
        <f>IF(ISNUMBER(SEARCH(Бланк!$Q$8,D46)),MAX($AA$1:AA45)+1,0)</f>
        <v>0</v>
      </c>
      <c r="AB46" s="161" t="e">
        <f>VLOOKUP(F46,Стекла!A46:$AH$1516,5,FALSE)</f>
        <v>#N/A</v>
      </c>
      <c r="AC46" s="161" t="str">
        <f>IF(AA46&gt;0,VLOOKUP(Бланк!$Q$8,D46:F10056,3,FALSE),"")</f>
        <v/>
      </c>
      <c r="AD46" s="161" t="e">
        <f t="shared" si="2"/>
        <v>#N/A</v>
      </c>
      <c r="BA46" s="161">
        <f>IF(ISNUMBER(SEARCH(Бланк!$Q$10,D46)),MAX(BA$1:$BA45)+1,0)</f>
        <v>0</v>
      </c>
      <c r="BB46" s="161" t="e">
        <f>VLOOKUP(F46,Стекла!A46:$H$1516,5,FALSE)</f>
        <v>#N/A</v>
      </c>
      <c r="BC46" s="161" t="str">
        <f>IF(BA46&gt;0,VLOOKUP(Бланк!$Q$10,D46:F10056,3,FALSE),"")</f>
        <v/>
      </c>
      <c r="BD46" s="161" t="e">
        <f t="shared" si="3"/>
        <v>#N/A</v>
      </c>
      <c r="CA46" s="161">
        <f>IF(ISNUMBER(SEARCH(Бланк!$Q$12,D46)),MAX($CA$1:CA45)+1,0)</f>
        <v>0</v>
      </c>
      <c r="CB46" s="161" t="e">
        <f>VLOOKUP(F46,Стекла!$A46:AA$1516,5,FALSE)</f>
        <v>#N/A</v>
      </c>
      <c r="CC46" s="161" t="str">
        <f>IF(CA46&gt;0,VLOOKUP(Бланк!$Q$12,D46:F10056,3,FALSE),"")</f>
        <v/>
      </c>
      <c r="DA46" s="161">
        <f>IF(ISNUMBER(SEARCH(Бланк!$Q$14,D46)),MAX($DA$1:DA45)+1,0)</f>
        <v>0</v>
      </c>
      <c r="DB46" s="161" t="e">
        <f>VLOOKUP(F46,Стекла!$A46:BA$1516,5,FALSE)</f>
        <v>#N/A</v>
      </c>
      <c r="DC46" s="161" t="str">
        <f>IF(DA46&gt;0,VLOOKUP(Бланк!$Q$14,D46:F10056,3,FALSE),"")</f>
        <v/>
      </c>
      <c r="EA46" s="161">
        <f>IF(ISNUMBER(SEARCH(Бланк!$Q$16,D46)),MAX($EA$1:EA45)+1,0)</f>
        <v>0</v>
      </c>
      <c r="EB46" s="161" t="e">
        <f>VLOOKUP(F46,Стекла!$A46:CA$1516,5,FALSE)</f>
        <v>#N/A</v>
      </c>
      <c r="EC46" s="161" t="str">
        <f>IF(EA46&gt;0,VLOOKUP(Бланк!$Q$16,D46:F10056,3,FALSE),"")</f>
        <v/>
      </c>
      <c r="FA46" s="161">
        <f>IF(ISNUMBER(SEARCH(Бланк!$Q$18,D46)),MAX($FA$1:FA45)+1,0)</f>
        <v>0</v>
      </c>
      <c r="FB46" s="161" t="e">
        <f>VLOOKUP(F46,Стекла!$A46:DA$1516,5,FALSE)</f>
        <v>#N/A</v>
      </c>
      <c r="FC46" s="161" t="str">
        <f>IF(FA46&gt;0,VLOOKUP(Бланк!$Q$18,D46:F10056,3,FALSE),"")</f>
        <v/>
      </c>
      <c r="GA46" s="161">
        <f>IF(ISNUMBER(SEARCH(Бланк!$Q$20,D46)),MAX($GA$1:GA45)+1,0)</f>
        <v>0</v>
      </c>
      <c r="GB46" s="161" t="e">
        <f>VLOOKUP(F46,Стекла!$A46:EA$1516,5,FALSE)</f>
        <v>#N/A</v>
      </c>
      <c r="GC46" s="161" t="str">
        <f>IF(GA46&gt;0,VLOOKUP(Бланк!$Q$20,D46:F10056,3,FALSE),"")</f>
        <v/>
      </c>
      <c r="HA46" s="161">
        <f>IF(ISNUMBER(SEARCH(Бланк!$Q$22,D46)),MAX($HA$1:HA45)+1,0)</f>
        <v>0</v>
      </c>
      <c r="HB46" s="161" t="e">
        <f>VLOOKUP(F46,Стекла!$A46:FA$1516,5,FALSE)</f>
        <v>#N/A</v>
      </c>
      <c r="HC46" s="161" t="str">
        <f>IF(HA46&gt;0,VLOOKUP(Бланк!$Q$22,D46:F10056,3,FALSE),"")</f>
        <v/>
      </c>
      <c r="IA46" s="161">
        <f>IF(ISNUMBER(SEARCH(Бланк!$Q$24,D46)),MAX($IA$1:IA45)+1,0)</f>
        <v>0</v>
      </c>
      <c r="IB46" s="161" t="e">
        <f>VLOOKUP(F46,Стекла!$A46:GA$1516,5,FALSE)</f>
        <v>#N/A</v>
      </c>
      <c r="IC46" s="161" t="str">
        <f>IF(IA46&gt;0,VLOOKUP(Бланк!$Q$24,D46:F10056,3,FALSE),"")</f>
        <v/>
      </c>
    </row>
    <row r="47" spans="1:237" x14ac:dyDescent="0.25">
      <c r="A47" s="161">
        <v>47</v>
      </c>
      <c r="B47" s="161">
        <f>IF(AND($E$1="ПУСТО",Стекла!E47&lt;&gt;""),MAX($B$1:B46)+1,IF(ISNUMBER(SEARCH($E$1,Стекла!B47)),MAX($B$1:B46)+1,0))</f>
        <v>0</v>
      </c>
      <c r="D47" s="161" t="str">
        <f>IF(ISERROR(F47),"",INDEX(Стекла!$E$2:$E$1001,F47,1))</f>
        <v/>
      </c>
      <c r="E47" s="161" t="str">
        <f>IF(ISERROR(F47),"",INDEX(Стекла!$B$2:$E$1001,F47,2))</f>
        <v/>
      </c>
      <c r="F47" s="161" t="e">
        <f>MATCH(ROW(A46),$B$2:B245,0)</f>
        <v>#N/A</v>
      </c>
      <c r="G47" s="161" t="str">
        <f>IF(AND(COUNTIF(D$2:D47,D47)=1,D47&lt;&gt;""),COUNT(G$1:G46)+1,"")</f>
        <v/>
      </c>
      <c r="H47" s="161" t="str">
        <f t="shared" si="0"/>
        <v/>
      </c>
      <c r="I47" s="161" t="e">
        <f t="shared" si="1"/>
        <v>#N/A</v>
      </c>
      <c r="J47" s="161">
        <f>IF(ISNUMBER(SEARCH(Бланк!$Q$6,D47)),MAX($J$1:J46)+1,0)</f>
        <v>0</v>
      </c>
      <c r="K47" s="161" t="e">
        <f>VLOOKUP(F47,Стекла!A47:AH1561,5,FALSE)</f>
        <v>#N/A</v>
      </c>
      <c r="L47" s="161" t="str">
        <f>IF(J47&gt;0,VLOOKUP(Бланк!$Q$6,D47:F245,3,FALSE),"")</f>
        <v/>
      </c>
      <c r="AA47" s="161">
        <f>IF(ISNUMBER(SEARCH(Бланк!$Q$8,D47)),MAX($AA$1:AA46)+1,0)</f>
        <v>0</v>
      </c>
      <c r="AB47" s="161" t="e">
        <f>VLOOKUP(F47,Стекла!A47:$AH$1516,5,FALSE)</f>
        <v>#N/A</v>
      </c>
      <c r="AC47" s="161" t="str">
        <f>IF(AA47&gt;0,VLOOKUP(Бланк!$Q$8,D47:F10057,3,FALSE),"")</f>
        <v/>
      </c>
      <c r="AD47" s="161" t="e">
        <f t="shared" si="2"/>
        <v>#N/A</v>
      </c>
      <c r="BA47" s="161">
        <f>IF(ISNUMBER(SEARCH(Бланк!$Q$10,D47)),MAX(BA$1:$BA46)+1,0)</f>
        <v>0</v>
      </c>
      <c r="BB47" s="161" t="e">
        <f>VLOOKUP(F47,Стекла!A47:$H$1516,5,FALSE)</f>
        <v>#N/A</v>
      </c>
      <c r="BC47" s="161" t="str">
        <f>IF(BA47&gt;0,VLOOKUP(Бланк!$Q$10,D47:F10057,3,FALSE),"")</f>
        <v/>
      </c>
      <c r="BD47" s="161" t="e">
        <f t="shared" si="3"/>
        <v>#N/A</v>
      </c>
      <c r="CA47" s="161">
        <f>IF(ISNUMBER(SEARCH(Бланк!$Q$12,D47)),MAX($CA$1:CA46)+1,0)</f>
        <v>0</v>
      </c>
      <c r="CB47" s="161" t="e">
        <f>VLOOKUP(F47,Стекла!$A47:AA$1516,5,FALSE)</f>
        <v>#N/A</v>
      </c>
      <c r="CC47" s="161" t="str">
        <f>IF(CA47&gt;0,VLOOKUP(Бланк!$Q$12,D47:F10057,3,FALSE),"")</f>
        <v/>
      </c>
      <c r="DA47" s="161">
        <f>IF(ISNUMBER(SEARCH(Бланк!$Q$14,D47)),MAX($DA$1:DA46)+1,0)</f>
        <v>0</v>
      </c>
      <c r="DB47" s="161" t="e">
        <f>VLOOKUP(F47,Стекла!$A47:BA$1516,5,FALSE)</f>
        <v>#N/A</v>
      </c>
      <c r="DC47" s="161" t="str">
        <f>IF(DA47&gt;0,VLOOKUP(Бланк!$Q$14,D47:F10057,3,FALSE),"")</f>
        <v/>
      </c>
      <c r="EA47" s="161">
        <f>IF(ISNUMBER(SEARCH(Бланк!$Q$16,D47)),MAX($EA$1:EA46)+1,0)</f>
        <v>0</v>
      </c>
      <c r="EB47" s="161" t="e">
        <f>VLOOKUP(F47,Стекла!$A47:CA$1516,5,FALSE)</f>
        <v>#N/A</v>
      </c>
      <c r="EC47" s="161" t="str">
        <f>IF(EA47&gt;0,VLOOKUP(Бланк!$Q$16,D47:F10057,3,FALSE),"")</f>
        <v/>
      </c>
      <c r="FA47" s="161">
        <f>IF(ISNUMBER(SEARCH(Бланк!$Q$18,D47)),MAX($FA$1:FA46)+1,0)</f>
        <v>0</v>
      </c>
      <c r="FB47" s="161" t="e">
        <f>VLOOKUP(F47,Стекла!$A47:DA$1516,5,FALSE)</f>
        <v>#N/A</v>
      </c>
      <c r="FC47" s="161" t="str">
        <f>IF(FA47&gt;0,VLOOKUP(Бланк!$Q$18,D47:F10057,3,FALSE),"")</f>
        <v/>
      </c>
      <c r="GA47" s="161">
        <f>IF(ISNUMBER(SEARCH(Бланк!$Q$20,D47)),MAX($GA$1:GA46)+1,0)</f>
        <v>0</v>
      </c>
      <c r="GB47" s="161" t="e">
        <f>VLOOKUP(F47,Стекла!$A47:EA$1516,5,FALSE)</f>
        <v>#N/A</v>
      </c>
      <c r="GC47" s="161" t="str">
        <f>IF(GA47&gt;0,VLOOKUP(Бланк!$Q$20,D47:F10057,3,FALSE),"")</f>
        <v/>
      </c>
      <c r="HA47" s="161">
        <f>IF(ISNUMBER(SEARCH(Бланк!$Q$22,D47)),MAX($HA$1:HA46)+1,0)</f>
        <v>0</v>
      </c>
      <c r="HB47" s="161" t="e">
        <f>VLOOKUP(F47,Стекла!$A47:FA$1516,5,FALSE)</f>
        <v>#N/A</v>
      </c>
      <c r="HC47" s="161" t="str">
        <f>IF(HA47&gt;0,VLOOKUP(Бланк!$Q$22,D47:F10057,3,FALSE),"")</f>
        <v/>
      </c>
      <c r="IA47" s="161">
        <f>IF(ISNUMBER(SEARCH(Бланк!$Q$24,D47)),MAX($IA$1:IA46)+1,0)</f>
        <v>0</v>
      </c>
      <c r="IB47" s="161" t="e">
        <f>VLOOKUP(F47,Стекла!$A47:GA$1516,5,FALSE)</f>
        <v>#N/A</v>
      </c>
      <c r="IC47" s="161" t="str">
        <f>IF(IA47&gt;0,VLOOKUP(Бланк!$Q$24,D47:F10057,3,FALSE),"")</f>
        <v/>
      </c>
    </row>
    <row r="48" spans="1:237" x14ac:dyDescent="0.25">
      <c r="A48" s="161">
        <v>48</v>
      </c>
      <c r="B48" s="161">
        <f>IF(AND($E$1="ПУСТО",Стекла!E48&lt;&gt;""),MAX($B$1:B47)+1,IF(ISNUMBER(SEARCH($E$1,Стекла!B48)),MAX($B$1:B47)+1,0))</f>
        <v>0</v>
      </c>
      <c r="D48" s="161" t="str">
        <f>IF(ISERROR(F48),"",INDEX(Стекла!$E$2:$E$1001,F48,1))</f>
        <v/>
      </c>
      <c r="E48" s="161" t="str">
        <f>IF(ISERROR(F48),"",INDEX(Стекла!$B$2:$E$1001,F48,2))</f>
        <v/>
      </c>
      <c r="F48" s="161" t="e">
        <f>MATCH(ROW(A47),$B$2:B246,0)</f>
        <v>#N/A</v>
      </c>
      <c r="G48" s="161" t="str">
        <f>IF(AND(COUNTIF(D$2:D48,D48)=1,D48&lt;&gt;""),COUNT(G$1:G47)+1,"")</f>
        <v/>
      </c>
      <c r="H48" s="161" t="str">
        <f t="shared" si="0"/>
        <v/>
      </c>
      <c r="I48" s="161" t="e">
        <f t="shared" si="1"/>
        <v>#N/A</v>
      </c>
      <c r="J48" s="161">
        <f>IF(ISNUMBER(SEARCH(Бланк!$Q$6,D48)),MAX($J$1:J47)+1,0)</f>
        <v>0</v>
      </c>
      <c r="K48" s="161" t="e">
        <f>VLOOKUP(F48,Стекла!A48:AH1562,5,FALSE)</f>
        <v>#N/A</v>
      </c>
      <c r="L48" s="161" t="str">
        <f>IF(J48&gt;0,VLOOKUP(Бланк!$Q$6,D48:F246,3,FALSE),"")</f>
        <v/>
      </c>
      <c r="AA48" s="161">
        <f>IF(ISNUMBER(SEARCH(Бланк!$Q$8,D48)),MAX($AA$1:AA47)+1,0)</f>
        <v>0</v>
      </c>
      <c r="AB48" s="161" t="e">
        <f>VLOOKUP(F48,Стекла!A48:$AH$1516,5,FALSE)</f>
        <v>#N/A</v>
      </c>
      <c r="AC48" s="161" t="str">
        <f>IF(AA48&gt;0,VLOOKUP(Бланк!$Q$8,D48:F10058,3,FALSE),"")</f>
        <v/>
      </c>
      <c r="AD48" s="161" t="e">
        <f t="shared" si="2"/>
        <v>#N/A</v>
      </c>
      <c r="BA48" s="161">
        <f>IF(ISNUMBER(SEARCH(Бланк!$Q$10,D48)),MAX(BA$1:$BA47)+1,0)</f>
        <v>0</v>
      </c>
      <c r="BB48" s="161" t="e">
        <f>VLOOKUP(F48,Стекла!A48:$H$1516,5,FALSE)</f>
        <v>#N/A</v>
      </c>
      <c r="BC48" s="161" t="str">
        <f>IF(BA48&gt;0,VLOOKUP(Бланк!$Q$10,D48:F10058,3,FALSE),"")</f>
        <v/>
      </c>
      <c r="BD48" s="161" t="e">
        <f t="shared" si="3"/>
        <v>#N/A</v>
      </c>
      <c r="CA48" s="161">
        <f>IF(ISNUMBER(SEARCH(Бланк!$Q$12,D48)),MAX($CA$1:CA47)+1,0)</f>
        <v>0</v>
      </c>
      <c r="CB48" s="161" t="e">
        <f>VLOOKUP(F48,Стекла!$A48:AA$1516,5,FALSE)</f>
        <v>#N/A</v>
      </c>
      <c r="CC48" s="161" t="str">
        <f>IF(CA48&gt;0,VLOOKUP(Бланк!$Q$12,D48:F10058,3,FALSE),"")</f>
        <v/>
      </c>
      <c r="DA48" s="161">
        <f>IF(ISNUMBER(SEARCH(Бланк!$Q$14,D48)),MAX($DA$1:DA47)+1,0)</f>
        <v>0</v>
      </c>
      <c r="DB48" s="161" t="e">
        <f>VLOOKUP(F48,Стекла!$A48:BA$1516,5,FALSE)</f>
        <v>#N/A</v>
      </c>
      <c r="DC48" s="161" t="str">
        <f>IF(DA48&gt;0,VLOOKUP(Бланк!$Q$14,D48:F10058,3,FALSE),"")</f>
        <v/>
      </c>
      <c r="EA48" s="161">
        <f>IF(ISNUMBER(SEARCH(Бланк!$Q$16,D48)),MAX($EA$1:EA47)+1,0)</f>
        <v>0</v>
      </c>
      <c r="EB48" s="161" t="e">
        <f>VLOOKUP(F48,Стекла!$A48:CA$1516,5,FALSE)</f>
        <v>#N/A</v>
      </c>
      <c r="EC48" s="161" t="str">
        <f>IF(EA48&gt;0,VLOOKUP(Бланк!$Q$16,D48:F10058,3,FALSE),"")</f>
        <v/>
      </c>
      <c r="FA48" s="161">
        <f>IF(ISNUMBER(SEARCH(Бланк!$Q$18,D48)),MAX($FA$1:FA47)+1,0)</f>
        <v>0</v>
      </c>
      <c r="FB48" s="161" t="e">
        <f>VLOOKUP(F48,Стекла!$A48:DA$1516,5,FALSE)</f>
        <v>#N/A</v>
      </c>
      <c r="FC48" s="161" t="str">
        <f>IF(FA48&gt;0,VLOOKUP(Бланк!$Q$18,D48:F10058,3,FALSE),"")</f>
        <v/>
      </c>
      <c r="GA48" s="161">
        <f>IF(ISNUMBER(SEARCH(Бланк!$Q$20,D48)),MAX($GA$1:GA47)+1,0)</f>
        <v>0</v>
      </c>
      <c r="GB48" s="161" t="e">
        <f>VLOOKUP(F48,Стекла!$A48:EA$1516,5,FALSE)</f>
        <v>#N/A</v>
      </c>
      <c r="GC48" s="161" t="str">
        <f>IF(GA48&gt;0,VLOOKUP(Бланк!$Q$20,D48:F10058,3,FALSE),"")</f>
        <v/>
      </c>
      <c r="HA48" s="161">
        <f>IF(ISNUMBER(SEARCH(Бланк!$Q$22,D48)),MAX($HA$1:HA47)+1,0)</f>
        <v>0</v>
      </c>
      <c r="HB48" s="161" t="e">
        <f>VLOOKUP(F48,Стекла!$A48:FA$1516,5,FALSE)</f>
        <v>#N/A</v>
      </c>
      <c r="HC48" s="161" t="str">
        <f>IF(HA48&gt;0,VLOOKUP(Бланк!$Q$22,D48:F10058,3,FALSE),"")</f>
        <v/>
      </c>
      <c r="IA48" s="161">
        <f>IF(ISNUMBER(SEARCH(Бланк!$Q$24,D48)),MAX($IA$1:IA47)+1,0)</f>
        <v>0</v>
      </c>
      <c r="IB48" s="161" t="e">
        <f>VLOOKUP(F48,Стекла!$A48:GA$1516,5,FALSE)</f>
        <v>#N/A</v>
      </c>
      <c r="IC48" s="161" t="str">
        <f>IF(IA48&gt;0,VLOOKUP(Бланк!$Q$24,D48:F10058,3,FALSE),"")</f>
        <v/>
      </c>
    </row>
    <row r="49" spans="1:237" x14ac:dyDescent="0.25">
      <c r="A49" s="161">
        <v>49</v>
      </c>
      <c r="B49" s="161">
        <f>IF(AND($E$1="ПУСТО",Стекла!E49&lt;&gt;""),MAX($B$1:B48)+1,IF(ISNUMBER(SEARCH($E$1,Стекла!B49)),MAX($B$1:B48)+1,0))</f>
        <v>0</v>
      </c>
      <c r="D49" s="161" t="str">
        <f>IF(ISERROR(F49),"",INDEX(Стекла!$E$2:$E$1001,F49,1))</f>
        <v/>
      </c>
      <c r="E49" s="161" t="str">
        <f>IF(ISERROR(F49),"",INDEX(Стекла!$B$2:$E$1001,F49,2))</f>
        <v/>
      </c>
      <c r="F49" s="161" t="e">
        <f>MATCH(ROW(A48),$B$2:B247,0)</f>
        <v>#N/A</v>
      </c>
      <c r="G49" s="161" t="str">
        <f>IF(AND(COUNTIF(D$2:D49,D49)=1,D49&lt;&gt;""),COUNT(G$1:G48)+1,"")</f>
        <v/>
      </c>
      <c r="H49" s="161" t="str">
        <f t="shared" si="0"/>
        <v/>
      </c>
      <c r="I49" s="161" t="e">
        <f t="shared" si="1"/>
        <v>#N/A</v>
      </c>
      <c r="J49" s="161">
        <f>IF(ISNUMBER(SEARCH(Бланк!$Q$6,D49)),MAX($J$1:J48)+1,0)</f>
        <v>0</v>
      </c>
      <c r="K49" s="161" t="e">
        <f>VLOOKUP(F49,Стекла!A49:AH1563,5,FALSE)</f>
        <v>#N/A</v>
      </c>
      <c r="L49" s="161" t="str">
        <f>IF(J49&gt;0,VLOOKUP(Бланк!$Q$6,D49:F247,3,FALSE),"")</f>
        <v/>
      </c>
      <c r="AA49" s="161">
        <f>IF(ISNUMBER(SEARCH(Бланк!$Q$8,D49)),MAX($AA$1:AA48)+1,0)</f>
        <v>0</v>
      </c>
      <c r="AB49" s="161" t="e">
        <f>VLOOKUP(F49,Стекла!A49:$AH$1516,5,FALSE)</f>
        <v>#N/A</v>
      </c>
      <c r="AC49" s="161" t="str">
        <f>IF(AA49&gt;0,VLOOKUP(Бланк!$Q$8,D49:F10059,3,FALSE),"")</f>
        <v/>
      </c>
      <c r="AD49" s="161" t="e">
        <f t="shared" si="2"/>
        <v>#N/A</v>
      </c>
      <c r="BA49" s="161">
        <f>IF(ISNUMBER(SEARCH(Бланк!$Q$10,D49)),MAX(BA$1:$BA48)+1,0)</f>
        <v>0</v>
      </c>
      <c r="BB49" s="161" t="e">
        <f>VLOOKUP(F49,Стекла!A49:$H$1516,5,FALSE)</f>
        <v>#N/A</v>
      </c>
      <c r="BC49" s="161" t="str">
        <f>IF(BA49&gt;0,VLOOKUP(Бланк!$Q$10,D49:F10059,3,FALSE),"")</f>
        <v/>
      </c>
      <c r="BD49" s="161" t="e">
        <f t="shared" si="3"/>
        <v>#N/A</v>
      </c>
      <c r="CA49" s="161">
        <f>IF(ISNUMBER(SEARCH(Бланк!$Q$12,D49)),MAX($CA$1:CA48)+1,0)</f>
        <v>0</v>
      </c>
      <c r="CB49" s="161" t="e">
        <f>VLOOKUP(F49,Стекла!$A49:AA$1516,5,FALSE)</f>
        <v>#N/A</v>
      </c>
      <c r="CC49" s="161" t="str">
        <f>IF(CA49&gt;0,VLOOKUP(Бланк!$Q$12,D49:F10059,3,FALSE),"")</f>
        <v/>
      </c>
      <c r="DA49" s="161">
        <f>IF(ISNUMBER(SEARCH(Бланк!$Q$14,D49)),MAX($DA$1:DA48)+1,0)</f>
        <v>0</v>
      </c>
      <c r="DB49" s="161" t="e">
        <f>VLOOKUP(F49,Стекла!$A49:BA$1516,5,FALSE)</f>
        <v>#N/A</v>
      </c>
      <c r="DC49" s="161" t="str">
        <f>IF(DA49&gt;0,VLOOKUP(Бланк!$Q$14,D49:F10059,3,FALSE),"")</f>
        <v/>
      </c>
      <c r="EA49" s="161">
        <f>IF(ISNUMBER(SEARCH(Бланк!$Q$16,D49)),MAX($EA$1:EA48)+1,0)</f>
        <v>0</v>
      </c>
      <c r="EB49" s="161" t="e">
        <f>VLOOKUP(F49,Стекла!$A49:CA$1516,5,FALSE)</f>
        <v>#N/A</v>
      </c>
      <c r="EC49" s="161" t="str">
        <f>IF(EA49&gt;0,VLOOKUP(Бланк!$Q$16,D49:F10059,3,FALSE),"")</f>
        <v/>
      </c>
      <c r="FA49" s="161">
        <f>IF(ISNUMBER(SEARCH(Бланк!$Q$18,D49)),MAX($FA$1:FA48)+1,0)</f>
        <v>0</v>
      </c>
      <c r="FB49" s="161" t="e">
        <f>VLOOKUP(F49,Стекла!$A49:DA$1516,5,FALSE)</f>
        <v>#N/A</v>
      </c>
      <c r="FC49" s="161" t="str">
        <f>IF(FA49&gt;0,VLOOKUP(Бланк!$Q$18,D49:F10059,3,FALSE),"")</f>
        <v/>
      </c>
      <c r="GA49" s="161">
        <f>IF(ISNUMBER(SEARCH(Бланк!$Q$20,D49)),MAX($GA$1:GA48)+1,0)</f>
        <v>0</v>
      </c>
      <c r="GB49" s="161" t="e">
        <f>VLOOKUP(F49,Стекла!$A49:EA$1516,5,FALSE)</f>
        <v>#N/A</v>
      </c>
      <c r="GC49" s="161" t="str">
        <f>IF(GA49&gt;0,VLOOKUP(Бланк!$Q$20,D49:F10059,3,FALSE),"")</f>
        <v/>
      </c>
      <c r="HA49" s="161">
        <f>IF(ISNUMBER(SEARCH(Бланк!$Q$22,D49)),MAX($HA$1:HA48)+1,0)</f>
        <v>0</v>
      </c>
      <c r="HB49" s="161" t="e">
        <f>VLOOKUP(F49,Стекла!$A49:FA$1516,5,FALSE)</f>
        <v>#N/A</v>
      </c>
      <c r="HC49" s="161" t="str">
        <f>IF(HA49&gt;0,VLOOKUP(Бланк!$Q$22,D49:F10059,3,FALSE),"")</f>
        <v/>
      </c>
      <c r="IA49" s="161">
        <f>IF(ISNUMBER(SEARCH(Бланк!$Q$24,D49)),MAX($IA$1:IA48)+1,0)</f>
        <v>0</v>
      </c>
      <c r="IB49" s="161" t="e">
        <f>VLOOKUP(F49,Стекла!$A49:GA$1516,5,FALSE)</f>
        <v>#N/A</v>
      </c>
      <c r="IC49" s="161" t="str">
        <f>IF(IA49&gt;0,VLOOKUP(Бланк!$Q$24,D49:F10059,3,FALSE),"")</f>
        <v/>
      </c>
    </row>
    <row r="50" spans="1:237" x14ac:dyDescent="0.25">
      <c r="A50" s="161">
        <v>50</v>
      </c>
      <c r="B50" s="161">
        <f>IF(AND($E$1="ПУСТО",Стекла!E50&lt;&gt;""),MAX($B$1:B49)+1,IF(ISNUMBER(SEARCH($E$1,Стекла!B50)),MAX($B$1:B49)+1,0))</f>
        <v>0</v>
      </c>
      <c r="D50" s="161" t="str">
        <f>IF(ISERROR(F50),"",INDEX(Стекла!$E$2:$E$1001,F50,1))</f>
        <v/>
      </c>
      <c r="E50" s="161" t="str">
        <f>IF(ISERROR(F50),"",INDEX(Стекла!$B$2:$E$1001,F50,2))</f>
        <v/>
      </c>
      <c r="F50" s="161" t="e">
        <f>MATCH(ROW(A49),$B$2:B248,0)</f>
        <v>#N/A</v>
      </c>
      <c r="G50" s="161" t="str">
        <f>IF(AND(COUNTIF(D$2:D50,D50)=1,D50&lt;&gt;""),COUNT(G$1:G49)+1,"")</f>
        <v/>
      </c>
      <c r="H50" s="161" t="str">
        <f t="shared" si="0"/>
        <v/>
      </c>
      <c r="I50" s="161" t="e">
        <f t="shared" si="1"/>
        <v>#N/A</v>
      </c>
      <c r="J50" s="161">
        <f>IF(ISNUMBER(SEARCH(Бланк!$Q$6,D50)),MAX($J$1:J49)+1,0)</f>
        <v>0</v>
      </c>
      <c r="K50" s="161" t="e">
        <f>VLOOKUP(F50,Стекла!A50:AH1564,5,FALSE)</f>
        <v>#N/A</v>
      </c>
      <c r="L50" s="161" t="str">
        <f>IF(J50&gt;0,VLOOKUP(Бланк!$Q$6,D50:F248,3,FALSE),"")</f>
        <v/>
      </c>
      <c r="AA50" s="161">
        <f>IF(ISNUMBER(SEARCH(Бланк!$Q$8,D50)),MAX($AA$1:AA49)+1,0)</f>
        <v>0</v>
      </c>
      <c r="AB50" s="161" t="e">
        <f>VLOOKUP(F50,Стекла!A50:$AH$1516,5,FALSE)</f>
        <v>#N/A</v>
      </c>
      <c r="AC50" s="161" t="str">
        <f>IF(AA50&gt;0,VLOOKUP(Бланк!$Q$8,D50:F10060,3,FALSE),"")</f>
        <v/>
      </c>
      <c r="AD50" s="161" t="e">
        <f t="shared" si="2"/>
        <v>#N/A</v>
      </c>
      <c r="BA50" s="161">
        <f>IF(ISNUMBER(SEARCH(Бланк!$Q$10,D50)),MAX(BA$1:$BA49)+1,0)</f>
        <v>0</v>
      </c>
      <c r="BB50" s="161" t="e">
        <f>VLOOKUP(F50,Стекла!A50:$H$1516,5,FALSE)</f>
        <v>#N/A</v>
      </c>
      <c r="BC50" s="161" t="str">
        <f>IF(BA50&gt;0,VLOOKUP(Бланк!$Q$10,D50:F10060,3,FALSE),"")</f>
        <v/>
      </c>
      <c r="BD50" s="161" t="e">
        <f t="shared" si="3"/>
        <v>#N/A</v>
      </c>
      <c r="CA50" s="161">
        <f>IF(ISNUMBER(SEARCH(Бланк!$Q$12,D50)),MAX($CA$1:CA49)+1,0)</f>
        <v>0</v>
      </c>
      <c r="CB50" s="161" t="e">
        <f>VLOOKUP(F50,Стекла!$A50:AA$1516,5,FALSE)</f>
        <v>#N/A</v>
      </c>
      <c r="CC50" s="161" t="str">
        <f>IF(CA50&gt;0,VLOOKUP(Бланк!$Q$12,D50:F10060,3,FALSE),"")</f>
        <v/>
      </c>
      <c r="DA50" s="161">
        <f>IF(ISNUMBER(SEARCH(Бланк!$Q$14,D50)),MAX($DA$1:DA49)+1,0)</f>
        <v>0</v>
      </c>
      <c r="DB50" s="161" t="e">
        <f>VLOOKUP(F50,Стекла!$A50:BA$1516,5,FALSE)</f>
        <v>#N/A</v>
      </c>
      <c r="DC50" s="161" t="str">
        <f>IF(DA50&gt;0,VLOOKUP(Бланк!$Q$14,D50:F10060,3,FALSE),"")</f>
        <v/>
      </c>
      <c r="EA50" s="161">
        <f>IF(ISNUMBER(SEARCH(Бланк!$Q$16,D50)),MAX($EA$1:EA49)+1,0)</f>
        <v>0</v>
      </c>
      <c r="EB50" s="161" t="e">
        <f>VLOOKUP(F50,Стекла!$A50:CA$1516,5,FALSE)</f>
        <v>#N/A</v>
      </c>
      <c r="EC50" s="161" t="str">
        <f>IF(EA50&gt;0,VLOOKUP(Бланк!$Q$16,D50:F10060,3,FALSE),"")</f>
        <v/>
      </c>
      <c r="FA50" s="161">
        <f>IF(ISNUMBER(SEARCH(Бланк!$Q$18,D50)),MAX($FA$1:FA49)+1,0)</f>
        <v>0</v>
      </c>
      <c r="FB50" s="161" t="e">
        <f>VLOOKUP(F50,Стекла!$A50:DA$1516,5,FALSE)</f>
        <v>#N/A</v>
      </c>
      <c r="FC50" s="161" t="str">
        <f>IF(FA50&gt;0,VLOOKUP(Бланк!$Q$18,D50:F10060,3,FALSE),"")</f>
        <v/>
      </c>
      <c r="GA50" s="161">
        <f>IF(ISNUMBER(SEARCH(Бланк!$Q$20,D50)),MAX($GA$1:GA49)+1,0)</f>
        <v>0</v>
      </c>
      <c r="GB50" s="161" t="e">
        <f>VLOOKUP(F50,Стекла!$A50:EA$1516,5,FALSE)</f>
        <v>#N/A</v>
      </c>
      <c r="GC50" s="161" t="str">
        <f>IF(GA50&gt;0,VLOOKUP(Бланк!$Q$20,D50:F10060,3,FALSE),"")</f>
        <v/>
      </c>
      <c r="HA50" s="161">
        <f>IF(ISNUMBER(SEARCH(Бланк!$Q$22,D50)),MAX($HA$1:HA49)+1,0)</f>
        <v>0</v>
      </c>
      <c r="HB50" s="161" t="e">
        <f>VLOOKUP(F50,Стекла!$A50:FA$1516,5,FALSE)</f>
        <v>#N/A</v>
      </c>
      <c r="HC50" s="161" t="str">
        <f>IF(HA50&gt;0,VLOOKUP(Бланк!$Q$22,D50:F10060,3,FALSE),"")</f>
        <v/>
      </c>
      <c r="IA50" s="161">
        <f>IF(ISNUMBER(SEARCH(Бланк!$Q$24,D50)),MAX($IA$1:IA49)+1,0)</f>
        <v>0</v>
      </c>
      <c r="IB50" s="161" t="e">
        <f>VLOOKUP(F50,Стекла!$A50:GA$1516,5,FALSE)</f>
        <v>#N/A</v>
      </c>
      <c r="IC50" s="161" t="str">
        <f>IF(IA50&gt;0,VLOOKUP(Бланк!$Q$24,D50:F10060,3,FALSE),"")</f>
        <v/>
      </c>
    </row>
    <row r="51" spans="1:237" x14ac:dyDescent="0.25">
      <c r="A51" s="161">
        <v>51</v>
      </c>
      <c r="B51" s="161">
        <f>IF(AND($E$1="ПУСТО",Стекла!E51&lt;&gt;""),MAX($B$1:B50)+1,IF(ISNUMBER(SEARCH($E$1,Стекла!B51)),MAX($B$1:B50)+1,0))</f>
        <v>0</v>
      </c>
      <c r="D51" s="161" t="str">
        <f>IF(ISERROR(F51),"",INDEX(Стекла!$E$2:$E$1001,F51,1))</f>
        <v/>
      </c>
      <c r="E51" s="161" t="str">
        <f>IF(ISERROR(F51),"",INDEX(Стекла!$B$2:$E$1001,F51,2))</f>
        <v/>
      </c>
      <c r="F51" s="161" t="e">
        <f>MATCH(ROW(A50),$B$2:B249,0)</f>
        <v>#N/A</v>
      </c>
      <c r="G51" s="161" t="str">
        <f>IF(AND(COUNTIF(D$2:D51,D51)=1,D51&lt;&gt;""),COUNT(G$1:G50)+1,"")</f>
        <v/>
      </c>
      <c r="H51" s="161" t="str">
        <f t="shared" si="0"/>
        <v/>
      </c>
      <c r="I51" s="161" t="e">
        <f t="shared" si="1"/>
        <v>#N/A</v>
      </c>
      <c r="J51" s="161">
        <f>IF(ISNUMBER(SEARCH(Бланк!$Q$6,D51)),MAX($J$1:J50)+1,0)</f>
        <v>0</v>
      </c>
      <c r="K51" s="161" t="e">
        <f>VLOOKUP(F51,Стекла!A51:AH1565,5,FALSE)</f>
        <v>#N/A</v>
      </c>
      <c r="L51" s="161" t="str">
        <f>IF(J51&gt;0,VLOOKUP(Бланк!$Q$6,D51:F249,3,FALSE),"")</f>
        <v/>
      </c>
      <c r="AA51" s="161">
        <f>IF(ISNUMBER(SEARCH(Бланк!$Q$8,D51)),MAX($AA$1:AA50)+1,0)</f>
        <v>0</v>
      </c>
      <c r="AB51" s="161" t="e">
        <f>VLOOKUP(F51,Стекла!A51:$AH$1516,5,FALSE)</f>
        <v>#N/A</v>
      </c>
      <c r="AC51" s="161" t="str">
        <f>IF(AA51&gt;0,VLOOKUP(Бланк!$Q$8,D51:F10061,3,FALSE),"")</f>
        <v/>
      </c>
      <c r="AD51" s="161" t="e">
        <f t="shared" si="2"/>
        <v>#N/A</v>
      </c>
      <c r="BA51" s="161">
        <f>IF(ISNUMBER(SEARCH(Бланк!$Q$10,D51)),MAX(BA$1:$BA50)+1,0)</f>
        <v>0</v>
      </c>
      <c r="BB51" s="161" t="e">
        <f>VLOOKUP(F51,Стекла!A51:$H$1516,5,FALSE)</f>
        <v>#N/A</v>
      </c>
      <c r="BC51" s="161" t="str">
        <f>IF(BA51&gt;0,VLOOKUP(Бланк!$Q$10,D51:F10061,3,FALSE),"")</f>
        <v/>
      </c>
      <c r="BD51" s="161" t="e">
        <f t="shared" si="3"/>
        <v>#N/A</v>
      </c>
      <c r="CA51" s="161">
        <f>IF(ISNUMBER(SEARCH(Бланк!$Q$12,D51)),MAX($CA$1:CA50)+1,0)</f>
        <v>0</v>
      </c>
      <c r="CB51" s="161" t="e">
        <f>VLOOKUP(F51,Стекла!$A51:AA$1516,5,FALSE)</f>
        <v>#N/A</v>
      </c>
      <c r="CC51" s="161" t="str">
        <f>IF(CA51&gt;0,VLOOKUP(Бланк!$Q$12,D51:F10061,3,FALSE),"")</f>
        <v/>
      </c>
      <c r="DA51" s="161">
        <f>IF(ISNUMBER(SEARCH(Бланк!$Q$14,D51)),MAX($DA$1:DA50)+1,0)</f>
        <v>0</v>
      </c>
      <c r="DB51" s="161" t="e">
        <f>VLOOKUP(F51,Стекла!$A51:BA$1516,5,FALSE)</f>
        <v>#N/A</v>
      </c>
      <c r="DC51" s="161" t="str">
        <f>IF(DA51&gt;0,VLOOKUP(Бланк!$Q$14,D51:F10061,3,FALSE),"")</f>
        <v/>
      </c>
      <c r="EA51" s="161">
        <f>IF(ISNUMBER(SEARCH(Бланк!$Q$16,D51)),MAX($EA$1:EA50)+1,0)</f>
        <v>0</v>
      </c>
      <c r="EB51" s="161" t="e">
        <f>VLOOKUP(F51,Стекла!$A51:CA$1516,5,FALSE)</f>
        <v>#N/A</v>
      </c>
      <c r="EC51" s="161" t="str">
        <f>IF(EA51&gt;0,VLOOKUP(Бланк!$Q$16,D51:F10061,3,FALSE),"")</f>
        <v/>
      </c>
      <c r="FA51" s="161">
        <f>IF(ISNUMBER(SEARCH(Бланк!$Q$18,D51)),MAX($FA$1:FA50)+1,0)</f>
        <v>0</v>
      </c>
      <c r="FB51" s="161" t="e">
        <f>VLOOKUP(F51,Стекла!$A51:DA$1516,5,FALSE)</f>
        <v>#N/A</v>
      </c>
      <c r="FC51" s="161" t="str">
        <f>IF(FA51&gt;0,VLOOKUP(Бланк!$Q$18,D51:F10061,3,FALSE),"")</f>
        <v/>
      </c>
      <c r="GA51" s="161">
        <f>IF(ISNUMBER(SEARCH(Бланк!$Q$20,D51)),MAX($GA$1:GA50)+1,0)</f>
        <v>0</v>
      </c>
      <c r="GB51" s="161" t="e">
        <f>VLOOKUP(F51,Стекла!$A51:EA$1516,5,FALSE)</f>
        <v>#N/A</v>
      </c>
      <c r="GC51" s="161" t="str">
        <f>IF(GA51&gt;0,VLOOKUP(Бланк!$Q$20,D51:F10061,3,FALSE),"")</f>
        <v/>
      </c>
      <c r="HA51" s="161">
        <f>IF(ISNUMBER(SEARCH(Бланк!$Q$22,D51)),MAX($HA$1:HA50)+1,0)</f>
        <v>0</v>
      </c>
      <c r="HB51" s="161" t="e">
        <f>VLOOKUP(F51,Стекла!$A51:FA$1516,5,FALSE)</f>
        <v>#N/A</v>
      </c>
      <c r="HC51" s="161" t="str">
        <f>IF(HA51&gt;0,VLOOKUP(Бланк!$Q$22,D51:F10061,3,FALSE),"")</f>
        <v/>
      </c>
      <c r="IA51" s="161">
        <f>IF(ISNUMBER(SEARCH(Бланк!$Q$24,D51)),MAX($IA$1:IA50)+1,0)</f>
        <v>0</v>
      </c>
      <c r="IB51" s="161" t="e">
        <f>VLOOKUP(F51,Стекла!$A51:GA$1516,5,FALSE)</f>
        <v>#N/A</v>
      </c>
      <c r="IC51" s="161" t="str">
        <f>IF(IA51&gt;0,VLOOKUP(Бланк!$Q$24,D51:F10061,3,FALSE),"")</f>
        <v/>
      </c>
    </row>
    <row r="52" spans="1:237" x14ac:dyDescent="0.25">
      <c r="A52" s="161">
        <v>52</v>
      </c>
      <c r="B52" s="161">
        <f>IF(AND($E$1="ПУСТО",Стекла!E52&lt;&gt;""),MAX($B$1:B51)+1,IF(ISNUMBER(SEARCH($E$1,Стекла!B52)),MAX($B$1:B51)+1,0))</f>
        <v>0</v>
      </c>
      <c r="D52" s="161" t="str">
        <f>IF(ISERROR(F52),"",INDEX(Стекла!$E$2:$E$1001,F52,1))</f>
        <v/>
      </c>
      <c r="E52" s="161" t="str">
        <f>IF(ISERROR(F52),"",INDEX(Стекла!$B$2:$E$1001,F52,2))</f>
        <v/>
      </c>
      <c r="F52" s="161" t="e">
        <f>MATCH(ROW(A51),$B$2:B250,0)</f>
        <v>#N/A</v>
      </c>
      <c r="G52" s="161" t="str">
        <f>IF(AND(COUNTIF(D$2:D52,D52)=1,D52&lt;&gt;""),COUNT(G$1:G51)+1,"")</f>
        <v/>
      </c>
      <c r="H52" s="161" t="str">
        <f t="shared" si="0"/>
        <v/>
      </c>
      <c r="I52" s="161" t="e">
        <f t="shared" si="1"/>
        <v>#N/A</v>
      </c>
      <c r="J52" s="161">
        <f>IF(ISNUMBER(SEARCH(Бланк!$Q$6,D52)),MAX($J$1:J51)+1,0)</f>
        <v>0</v>
      </c>
      <c r="K52" s="161" t="e">
        <f>VLOOKUP(F52,Стекла!A52:AH1566,5,FALSE)</f>
        <v>#N/A</v>
      </c>
      <c r="L52" s="161" t="str">
        <f>IF(J52&gt;0,VLOOKUP(Бланк!$Q$6,D52:F250,3,FALSE),"")</f>
        <v/>
      </c>
      <c r="AA52" s="161">
        <f>IF(ISNUMBER(SEARCH(Бланк!$Q$8,D52)),MAX($AA$1:AA51)+1,0)</f>
        <v>0</v>
      </c>
      <c r="AB52" s="161" t="e">
        <f>VLOOKUP(F52,Стекла!A52:$AH$1516,5,FALSE)</f>
        <v>#N/A</v>
      </c>
      <c r="AC52" s="161" t="str">
        <f>IF(AA52&gt;0,VLOOKUP(Бланк!$Q$8,D52:F10062,3,FALSE),"")</f>
        <v/>
      </c>
      <c r="AD52" s="161" t="e">
        <f t="shared" si="2"/>
        <v>#N/A</v>
      </c>
      <c r="BA52" s="161">
        <f>IF(ISNUMBER(SEARCH(Бланк!$Q$10,D52)),MAX(BA$1:$BA51)+1,0)</f>
        <v>0</v>
      </c>
      <c r="BB52" s="161" t="e">
        <f>VLOOKUP(F52,Стекла!A52:$H$1516,5,FALSE)</f>
        <v>#N/A</v>
      </c>
      <c r="BC52" s="161" t="str">
        <f>IF(BA52&gt;0,VLOOKUP(Бланк!$Q$10,D52:F10062,3,FALSE),"")</f>
        <v/>
      </c>
      <c r="BD52" s="161" t="e">
        <f t="shared" si="3"/>
        <v>#N/A</v>
      </c>
      <c r="CA52" s="161">
        <f>IF(ISNUMBER(SEARCH(Бланк!$Q$12,D52)),MAX($CA$1:CA51)+1,0)</f>
        <v>0</v>
      </c>
      <c r="CB52" s="161" t="e">
        <f>VLOOKUP(F52,Стекла!$A52:AA$1516,5,FALSE)</f>
        <v>#N/A</v>
      </c>
      <c r="CC52" s="161" t="str">
        <f>IF(CA52&gt;0,VLOOKUP(Бланк!$Q$12,D52:F10062,3,FALSE),"")</f>
        <v/>
      </c>
      <c r="DA52" s="161">
        <f>IF(ISNUMBER(SEARCH(Бланк!$Q$14,D52)),MAX($DA$1:DA51)+1,0)</f>
        <v>0</v>
      </c>
      <c r="DB52" s="161" t="e">
        <f>VLOOKUP(F52,Стекла!$A52:BA$1516,5,FALSE)</f>
        <v>#N/A</v>
      </c>
      <c r="DC52" s="161" t="str">
        <f>IF(DA52&gt;0,VLOOKUP(Бланк!$Q$14,D52:F10062,3,FALSE),"")</f>
        <v/>
      </c>
      <c r="EA52" s="161">
        <f>IF(ISNUMBER(SEARCH(Бланк!$Q$16,D52)),MAX($EA$1:EA51)+1,0)</f>
        <v>0</v>
      </c>
      <c r="EB52" s="161" t="e">
        <f>VLOOKUP(F52,Стекла!$A52:CA$1516,5,FALSE)</f>
        <v>#N/A</v>
      </c>
      <c r="EC52" s="161" t="str">
        <f>IF(EA52&gt;0,VLOOKUP(Бланк!$Q$16,D52:F10062,3,FALSE),"")</f>
        <v/>
      </c>
      <c r="FA52" s="161">
        <f>IF(ISNUMBER(SEARCH(Бланк!$Q$18,D52)),MAX($FA$1:FA51)+1,0)</f>
        <v>0</v>
      </c>
      <c r="FB52" s="161" t="e">
        <f>VLOOKUP(F52,Стекла!$A52:DA$1516,5,FALSE)</f>
        <v>#N/A</v>
      </c>
      <c r="FC52" s="161" t="str">
        <f>IF(FA52&gt;0,VLOOKUP(Бланк!$Q$18,D52:F10062,3,FALSE),"")</f>
        <v/>
      </c>
      <c r="GA52" s="161">
        <f>IF(ISNUMBER(SEARCH(Бланк!$Q$20,D52)),MAX($GA$1:GA51)+1,0)</f>
        <v>0</v>
      </c>
      <c r="GB52" s="161" t="e">
        <f>VLOOKUP(F52,Стекла!$A52:EA$1516,5,FALSE)</f>
        <v>#N/A</v>
      </c>
      <c r="GC52" s="161" t="str">
        <f>IF(GA52&gt;0,VLOOKUP(Бланк!$Q$20,D52:F10062,3,FALSE),"")</f>
        <v/>
      </c>
      <c r="HA52" s="161">
        <f>IF(ISNUMBER(SEARCH(Бланк!$Q$22,D52)),MAX($HA$1:HA51)+1,0)</f>
        <v>0</v>
      </c>
      <c r="HB52" s="161" t="e">
        <f>VLOOKUP(F52,Стекла!$A52:FA$1516,5,FALSE)</f>
        <v>#N/A</v>
      </c>
      <c r="HC52" s="161" t="str">
        <f>IF(HA52&gt;0,VLOOKUP(Бланк!$Q$22,D52:F10062,3,FALSE),"")</f>
        <v/>
      </c>
      <c r="IA52" s="161">
        <f>IF(ISNUMBER(SEARCH(Бланк!$Q$24,D52)),MAX($IA$1:IA51)+1,0)</f>
        <v>0</v>
      </c>
      <c r="IB52" s="161" t="e">
        <f>VLOOKUP(F52,Стекла!$A52:GA$1516,5,FALSE)</f>
        <v>#N/A</v>
      </c>
      <c r="IC52" s="161" t="str">
        <f>IF(IA52&gt;0,VLOOKUP(Бланк!$Q$24,D52:F10062,3,FALSE),"")</f>
        <v/>
      </c>
    </row>
    <row r="53" spans="1:237" x14ac:dyDescent="0.25">
      <c r="A53" s="161">
        <v>53</v>
      </c>
      <c r="B53" s="161">
        <f>IF(AND($E$1="ПУСТО",Стекла!E53&lt;&gt;""),MAX($B$1:B52)+1,IF(ISNUMBER(SEARCH($E$1,Стекла!B53)),MAX($B$1:B52)+1,0))</f>
        <v>0</v>
      </c>
      <c r="D53" s="161" t="str">
        <f>IF(ISERROR(F53),"",INDEX(Стекла!$E$2:$E$1001,F53,1))</f>
        <v/>
      </c>
      <c r="E53" s="161" t="str">
        <f>IF(ISERROR(F53),"",INDEX(Стекла!$B$2:$E$1001,F53,2))</f>
        <v/>
      </c>
      <c r="F53" s="161" t="e">
        <f>MATCH(ROW(A52),$B$2:B251,0)</f>
        <v>#N/A</v>
      </c>
      <c r="G53" s="161" t="str">
        <f>IF(AND(COUNTIF(D$2:D53,D53)=1,D53&lt;&gt;""),COUNT(G$1:G52)+1,"")</f>
        <v/>
      </c>
      <c r="H53" s="161" t="str">
        <f t="shared" si="0"/>
        <v/>
      </c>
      <c r="I53" s="161" t="e">
        <f t="shared" si="1"/>
        <v>#N/A</v>
      </c>
      <c r="J53" s="161">
        <f>IF(ISNUMBER(SEARCH(Бланк!$Q$6,D53)),MAX($J$1:J52)+1,0)</f>
        <v>0</v>
      </c>
      <c r="K53" s="161" t="e">
        <f>VLOOKUP(F53,Стекла!A53:AH1567,5,FALSE)</f>
        <v>#N/A</v>
      </c>
      <c r="L53" s="161" t="str">
        <f>IF(J53&gt;0,VLOOKUP(Бланк!$Q$6,D53:F251,3,FALSE),"")</f>
        <v/>
      </c>
      <c r="AA53" s="161">
        <f>IF(ISNUMBER(SEARCH(Бланк!$Q$8,D53)),MAX($AA$1:AA52)+1,0)</f>
        <v>0</v>
      </c>
      <c r="AB53" s="161" t="e">
        <f>VLOOKUP(F53,Стекла!A53:$AH$1516,5,FALSE)</f>
        <v>#N/A</v>
      </c>
      <c r="AC53" s="161" t="str">
        <f>IF(AA53&gt;0,VLOOKUP(Бланк!$Q$8,D53:F10063,3,FALSE),"")</f>
        <v/>
      </c>
      <c r="AD53" s="161" t="e">
        <f t="shared" si="2"/>
        <v>#N/A</v>
      </c>
      <c r="BA53" s="161">
        <f>IF(ISNUMBER(SEARCH(Бланк!$Q$10,D53)),MAX(BA$1:$BA52)+1,0)</f>
        <v>0</v>
      </c>
      <c r="BB53" s="161" t="e">
        <f>VLOOKUP(F53,Стекла!A53:$H$1516,5,FALSE)</f>
        <v>#N/A</v>
      </c>
      <c r="BC53" s="161" t="str">
        <f>IF(BA53&gt;0,VLOOKUP(Бланк!$Q$10,D53:F10063,3,FALSE),"")</f>
        <v/>
      </c>
      <c r="BD53" s="161" t="e">
        <f t="shared" si="3"/>
        <v>#N/A</v>
      </c>
      <c r="CA53" s="161">
        <f>IF(ISNUMBER(SEARCH(Бланк!$Q$12,D53)),MAX($CA$1:CA52)+1,0)</f>
        <v>0</v>
      </c>
      <c r="CB53" s="161" t="e">
        <f>VLOOKUP(F53,Стекла!$A53:AA$1516,5,FALSE)</f>
        <v>#N/A</v>
      </c>
      <c r="CC53" s="161" t="str">
        <f>IF(CA53&gt;0,VLOOKUP(Бланк!$Q$12,D53:F10063,3,FALSE),"")</f>
        <v/>
      </c>
      <c r="DA53" s="161">
        <f>IF(ISNUMBER(SEARCH(Бланк!$Q$14,D53)),MAX($DA$1:DA52)+1,0)</f>
        <v>0</v>
      </c>
      <c r="DB53" s="161" t="e">
        <f>VLOOKUP(F53,Стекла!$A53:BA$1516,5,FALSE)</f>
        <v>#N/A</v>
      </c>
      <c r="DC53" s="161" t="str">
        <f>IF(DA53&gt;0,VLOOKUP(Бланк!$Q$14,D53:F10063,3,FALSE),"")</f>
        <v/>
      </c>
      <c r="EA53" s="161">
        <f>IF(ISNUMBER(SEARCH(Бланк!$Q$16,D53)),MAX($EA$1:EA52)+1,0)</f>
        <v>0</v>
      </c>
      <c r="EB53" s="161" t="e">
        <f>VLOOKUP(F53,Стекла!$A53:CA$1516,5,FALSE)</f>
        <v>#N/A</v>
      </c>
      <c r="EC53" s="161" t="str">
        <f>IF(EA53&gt;0,VLOOKUP(Бланк!$Q$16,D53:F10063,3,FALSE),"")</f>
        <v/>
      </c>
      <c r="FA53" s="161">
        <f>IF(ISNUMBER(SEARCH(Бланк!$Q$18,D53)),MAX($FA$1:FA52)+1,0)</f>
        <v>0</v>
      </c>
      <c r="FB53" s="161" t="e">
        <f>VLOOKUP(F53,Стекла!$A53:DA$1516,5,FALSE)</f>
        <v>#N/A</v>
      </c>
      <c r="FC53" s="161" t="str">
        <f>IF(FA53&gt;0,VLOOKUP(Бланк!$Q$18,D53:F10063,3,FALSE),"")</f>
        <v/>
      </c>
      <c r="GA53" s="161">
        <f>IF(ISNUMBER(SEARCH(Бланк!$Q$20,D53)),MAX($GA$1:GA52)+1,0)</f>
        <v>0</v>
      </c>
      <c r="GB53" s="161" t="e">
        <f>VLOOKUP(F53,Стекла!$A53:EA$1516,5,FALSE)</f>
        <v>#N/A</v>
      </c>
      <c r="GC53" s="161" t="str">
        <f>IF(GA53&gt;0,VLOOKUP(Бланк!$Q$20,D53:F10063,3,FALSE),"")</f>
        <v/>
      </c>
      <c r="HA53" s="161">
        <f>IF(ISNUMBER(SEARCH(Бланк!$Q$22,D53)),MAX($HA$1:HA52)+1,0)</f>
        <v>0</v>
      </c>
      <c r="HB53" s="161" t="e">
        <f>VLOOKUP(F53,Стекла!$A53:FA$1516,5,FALSE)</f>
        <v>#N/A</v>
      </c>
      <c r="HC53" s="161" t="str">
        <f>IF(HA53&gt;0,VLOOKUP(Бланк!$Q$22,D53:F10063,3,FALSE),"")</f>
        <v/>
      </c>
      <c r="IA53" s="161">
        <f>IF(ISNUMBER(SEARCH(Бланк!$Q$24,D53)),MAX($IA$1:IA52)+1,0)</f>
        <v>0</v>
      </c>
      <c r="IB53" s="161" t="e">
        <f>VLOOKUP(F53,Стекла!$A53:GA$1516,5,FALSE)</f>
        <v>#N/A</v>
      </c>
      <c r="IC53" s="161" t="str">
        <f>IF(IA53&gt;0,VLOOKUP(Бланк!$Q$24,D53:F10063,3,FALSE),"")</f>
        <v/>
      </c>
    </row>
    <row r="54" spans="1:237" x14ac:dyDescent="0.25">
      <c r="A54" s="161">
        <v>54</v>
      </c>
      <c r="B54" s="161">
        <f>IF(AND($E$1="ПУСТО",Стекла!E54&lt;&gt;""),MAX($B$1:B53)+1,IF(ISNUMBER(SEARCH($E$1,Стекла!B54)),MAX($B$1:B53)+1,0))</f>
        <v>0</v>
      </c>
      <c r="D54" s="161" t="str">
        <f>IF(ISERROR(F54),"",INDEX(Стекла!$E$2:$E$1001,F54,1))</f>
        <v/>
      </c>
      <c r="E54" s="161" t="str">
        <f>IF(ISERROR(F54),"",INDEX(Стекла!$B$2:$E$1001,F54,2))</f>
        <v/>
      </c>
      <c r="F54" s="161" t="e">
        <f>MATCH(ROW(A53),$B$2:B252,0)</f>
        <v>#N/A</v>
      </c>
      <c r="G54" s="161" t="str">
        <f>IF(AND(COUNTIF(D$2:D54,D54)=1,D54&lt;&gt;""),COUNT(G$1:G53)+1,"")</f>
        <v/>
      </c>
      <c r="H54" s="161" t="str">
        <f t="shared" si="0"/>
        <v/>
      </c>
      <c r="I54" s="161" t="e">
        <f t="shared" si="1"/>
        <v>#N/A</v>
      </c>
      <c r="J54" s="161">
        <f>IF(ISNUMBER(SEARCH(Бланк!$Q$6,D54)),MAX($J$1:J53)+1,0)</f>
        <v>0</v>
      </c>
      <c r="K54" s="161" t="e">
        <f>VLOOKUP(F54,Стекла!A54:AH1568,5,FALSE)</f>
        <v>#N/A</v>
      </c>
      <c r="L54" s="161" t="str">
        <f>IF(J54&gt;0,VLOOKUP(Бланк!$Q$6,D54:F252,3,FALSE),"")</f>
        <v/>
      </c>
      <c r="AA54" s="161">
        <f>IF(ISNUMBER(SEARCH(Бланк!$Q$8,D54)),MAX($AA$1:AA53)+1,0)</f>
        <v>0</v>
      </c>
      <c r="AB54" s="161" t="e">
        <f>VLOOKUP(F54,Стекла!A54:$AH$1516,5,FALSE)</f>
        <v>#N/A</v>
      </c>
      <c r="AC54" s="161" t="str">
        <f>IF(AA54&gt;0,VLOOKUP(Бланк!$Q$8,D54:F10064,3,FALSE),"")</f>
        <v/>
      </c>
      <c r="AD54" s="161" t="e">
        <f t="shared" si="2"/>
        <v>#N/A</v>
      </c>
      <c r="BA54" s="161">
        <f>IF(ISNUMBER(SEARCH(Бланк!$Q$10,D54)),MAX(BA$1:$BA53)+1,0)</f>
        <v>0</v>
      </c>
      <c r="BB54" s="161" t="e">
        <f>VLOOKUP(F54,Стекла!A54:$H$1516,5,FALSE)</f>
        <v>#N/A</v>
      </c>
      <c r="BC54" s="161" t="str">
        <f>IF(BA54&gt;0,VLOOKUP(Бланк!$Q$10,D54:F10064,3,FALSE),"")</f>
        <v/>
      </c>
      <c r="BD54" s="161" t="e">
        <f t="shared" si="3"/>
        <v>#N/A</v>
      </c>
      <c r="CA54" s="161">
        <f>IF(ISNUMBER(SEARCH(Бланк!$Q$12,D54)),MAX($CA$1:CA53)+1,0)</f>
        <v>0</v>
      </c>
      <c r="CB54" s="161" t="e">
        <f>VLOOKUP(F54,Стекла!$A54:AA$1516,5,FALSE)</f>
        <v>#N/A</v>
      </c>
      <c r="CC54" s="161" t="str">
        <f>IF(CA54&gt;0,VLOOKUP(Бланк!$Q$12,D54:F10064,3,FALSE),"")</f>
        <v/>
      </c>
      <c r="DA54" s="161">
        <f>IF(ISNUMBER(SEARCH(Бланк!$Q$14,D54)),MAX($DA$1:DA53)+1,0)</f>
        <v>0</v>
      </c>
      <c r="DB54" s="161" t="e">
        <f>VLOOKUP(F54,Стекла!$A54:BA$1516,5,FALSE)</f>
        <v>#N/A</v>
      </c>
      <c r="DC54" s="161" t="str">
        <f>IF(DA54&gt;0,VLOOKUP(Бланк!$Q$14,D54:F10064,3,FALSE),"")</f>
        <v/>
      </c>
      <c r="EA54" s="161">
        <f>IF(ISNUMBER(SEARCH(Бланк!$Q$16,D54)),MAX($EA$1:EA53)+1,0)</f>
        <v>0</v>
      </c>
      <c r="EB54" s="161" t="e">
        <f>VLOOKUP(F54,Стекла!$A54:CA$1516,5,FALSE)</f>
        <v>#N/A</v>
      </c>
      <c r="EC54" s="161" t="str">
        <f>IF(EA54&gt;0,VLOOKUP(Бланк!$Q$16,D54:F10064,3,FALSE),"")</f>
        <v/>
      </c>
      <c r="FA54" s="161">
        <f>IF(ISNUMBER(SEARCH(Бланк!$Q$18,D54)),MAX($FA$1:FA53)+1,0)</f>
        <v>0</v>
      </c>
      <c r="FB54" s="161" t="e">
        <f>VLOOKUP(F54,Стекла!$A54:DA$1516,5,FALSE)</f>
        <v>#N/A</v>
      </c>
      <c r="FC54" s="161" t="str">
        <f>IF(FA54&gt;0,VLOOKUP(Бланк!$Q$18,D54:F10064,3,FALSE),"")</f>
        <v/>
      </c>
      <c r="GA54" s="161">
        <f>IF(ISNUMBER(SEARCH(Бланк!$Q$20,D54)),MAX($GA$1:GA53)+1,0)</f>
        <v>0</v>
      </c>
      <c r="GB54" s="161" t="e">
        <f>VLOOKUP(F54,Стекла!$A54:EA$1516,5,FALSE)</f>
        <v>#N/A</v>
      </c>
      <c r="GC54" s="161" t="str">
        <f>IF(GA54&gt;0,VLOOKUP(Бланк!$Q$20,D54:F10064,3,FALSE),"")</f>
        <v/>
      </c>
      <c r="HA54" s="161">
        <f>IF(ISNUMBER(SEARCH(Бланк!$Q$22,D54)),MAX($HA$1:HA53)+1,0)</f>
        <v>0</v>
      </c>
      <c r="HB54" s="161" t="e">
        <f>VLOOKUP(F54,Стекла!$A54:FA$1516,5,FALSE)</f>
        <v>#N/A</v>
      </c>
      <c r="HC54" s="161" t="str">
        <f>IF(HA54&gt;0,VLOOKUP(Бланк!$Q$22,D54:F10064,3,FALSE),"")</f>
        <v/>
      </c>
      <c r="IA54" s="161">
        <f>IF(ISNUMBER(SEARCH(Бланк!$Q$24,D54)),MAX($IA$1:IA53)+1,0)</f>
        <v>0</v>
      </c>
      <c r="IB54" s="161" t="e">
        <f>VLOOKUP(F54,Стекла!$A54:GA$1516,5,FALSE)</f>
        <v>#N/A</v>
      </c>
      <c r="IC54" s="161" t="str">
        <f>IF(IA54&gt;0,VLOOKUP(Бланк!$Q$24,D54:F10064,3,FALSE),"")</f>
        <v/>
      </c>
    </row>
    <row r="55" spans="1:237" x14ac:dyDescent="0.25">
      <c r="A55" s="161">
        <v>55</v>
      </c>
      <c r="B55" s="161">
        <f>IF(AND($E$1="ПУСТО",Стекла!E55&lt;&gt;""),MAX($B$1:B54)+1,IF(ISNUMBER(SEARCH($E$1,Стекла!B55)),MAX($B$1:B54)+1,0))</f>
        <v>0</v>
      </c>
      <c r="D55" s="161" t="str">
        <f>IF(ISERROR(F55),"",INDEX(Стекла!$E$2:$E$1001,F55,1))</f>
        <v/>
      </c>
      <c r="E55" s="161" t="str">
        <f>IF(ISERROR(F55),"",INDEX(Стекла!$B$2:$E$1001,F55,2))</f>
        <v/>
      </c>
      <c r="F55" s="161" t="e">
        <f>MATCH(ROW(A54),$B$2:B253,0)</f>
        <v>#N/A</v>
      </c>
      <c r="G55" s="161" t="str">
        <f>IF(AND(COUNTIF(D$2:D55,D55)=1,D55&lt;&gt;""),COUNT(G$1:G54)+1,"")</f>
        <v/>
      </c>
      <c r="H55" s="161" t="str">
        <f t="shared" si="0"/>
        <v/>
      </c>
      <c r="I55" s="161" t="e">
        <f t="shared" si="1"/>
        <v>#N/A</v>
      </c>
      <c r="J55" s="161">
        <f>IF(ISNUMBER(SEARCH(Бланк!$Q$6,D55)),MAX($J$1:J54)+1,0)</f>
        <v>0</v>
      </c>
      <c r="K55" s="161" t="e">
        <f>VLOOKUP(F55,Стекла!A55:AH1569,5,FALSE)</f>
        <v>#N/A</v>
      </c>
      <c r="L55" s="161" t="str">
        <f>IF(J55&gt;0,VLOOKUP(Бланк!$Q$6,D55:F253,3,FALSE),"")</f>
        <v/>
      </c>
      <c r="AA55" s="161">
        <f>IF(ISNUMBER(SEARCH(Бланк!$Q$8,D55)),MAX($AA$1:AA54)+1,0)</f>
        <v>0</v>
      </c>
      <c r="AB55" s="161" t="e">
        <f>VLOOKUP(F55,Стекла!A55:$AH$1516,5,FALSE)</f>
        <v>#N/A</v>
      </c>
      <c r="AC55" s="161" t="str">
        <f>IF(AA55&gt;0,VLOOKUP(Бланк!$Q$8,D55:F10065,3,FALSE),"")</f>
        <v/>
      </c>
      <c r="AD55" s="161" t="e">
        <f t="shared" si="2"/>
        <v>#N/A</v>
      </c>
      <c r="BA55" s="161">
        <f>IF(ISNUMBER(SEARCH(Бланк!$Q$10,D55)),MAX(BA$1:$BA54)+1,0)</f>
        <v>0</v>
      </c>
      <c r="BB55" s="161" t="e">
        <f>VLOOKUP(F55,Стекла!A55:$H$1516,5,FALSE)</f>
        <v>#N/A</v>
      </c>
      <c r="BC55" s="161" t="str">
        <f>IF(BA55&gt;0,VLOOKUP(Бланк!$Q$10,D55:F10065,3,FALSE),"")</f>
        <v/>
      </c>
      <c r="BD55" s="161" t="e">
        <f t="shared" si="3"/>
        <v>#N/A</v>
      </c>
      <c r="CA55" s="161">
        <f>IF(ISNUMBER(SEARCH(Бланк!$Q$12,D55)),MAX($CA$1:CA54)+1,0)</f>
        <v>0</v>
      </c>
      <c r="CB55" s="161" t="e">
        <f>VLOOKUP(F55,Стекла!$A55:AA$1516,5,FALSE)</f>
        <v>#N/A</v>
      </c>
      <c r="CC55" s="161" t="str">
        <f>IF(CA55&gt;0,VLOOKUP(Бланк!$Q$12,D55:F10065,3,FALSE),"")</f>
        <v/>
      </c>
      <c r="DA55" s="161">
        <f>IF(ISNUMBER(SEARCH(Бланк!$Q$14,D55)),MAX($DA$1:DA54)+1,0)</f>
        <v>0</v>
      </c>
      <c r="DB55" s="161" t="e">
        <f>VLOOKUP(F55,Стекла!$A55:BA$1516,5,FALSE)</f>
        <v>#N/A</v>
      </c>
      <c r="DC55" s="161" t="str">
        <f>IF(DA55&gt;0,VLOOKUP(Бланк!$Q$14,D55:F10065,3,FALSE),"")</f>
        <v/>
      </c>
      <c r="EA55" s="161">
        <f>IF(ISNUMBER(SEARCH(Бланк!$Q$16,D55)),MAX($EA$1:EA54)+1,0)</f>
        <v>0</v>
      </c>
      <c r="EB55" s="161" t="e">
        <f>VLOOKUP(F55,Стекла!$A55:CA$1516,5,FALSE)</f>
        <v>#N/A</v>
      </c>
      <c r="EC55" s="161" t="str">
        <f>IF(EA55&gt;0,VLOOKUP(Бланк!$Q$16,D55:F10065,3,FALSE),"")</f>
        <v/>
      </c>
      <c r="FA55" s="161">
        <f>IF(ISNUMBER(SEARCH(Бланк!$Q$18,D55)),MAX($FA$1:FA54)+1,0)</f>
        <v>0</v>
      </c>
      <c r="FB55" s="161" t="e">
        <f>VLOOKUP(F55,Стекла!$A55:DA$1516,5,FALSE)</f>
        <v>#N/A</v>
      </c>
      <c r="FC55" s="161" t="str">
        <f>IF(FA55&gt;0,VLOOKUP(Бланк!$Q$18,D55:F10065,3,FALSE),"")</f>
        <v/>
      </c>
      <c r="GA55" s="161">
        <f>IF(ISNUMBER(SEARCH(Бланк!$Q$20,D55)),MAX($GA$1:GA54)+1,0)</f>
        <v>0</v>
      </c>
      <c r="GB55" s="161" t="e">
        <f>VLOOKUP(F55,Стекла!$A55:EA$1516,5,FALSE)</f>
        <v>#N/A</v>
      </c>
      <c r="GC55" s="161" t="str">
        <f>IF(GA55&gt;0,VLOOKUP(Бланк!$Q$20,D55:F10065,3,FALSE),"")</f>
        <v/>
      </c>
      <c r="HA55" s="161">
        <f>IF(ISNUMBER(SEARCH(Бланк!$Q$22,D55)),MAX($HA$1:HA54)+1,0)</f>
        <v>0</v>
      </c>
      <c r="HB55" s="161" t="e">
        <f>VLOOKUP(F55,Стекла!$A55:FA$1516,5,FALSE)</f>
        <v>#N/A</v>
      </c>
      <c r="HC55" s="161" t="str">
        <f>IF(HA55&gt;0,VLOOKUP(Бланк!$Q$22,D55:F10065,3,FALSE),"")</f>
        <v/>
      </c>
      <c r="IA55" s="161">
        <f>IF(ISNUMBER(SEARCH(Бланк!$Q$24,D55)),MAX($IA$1:IA54)+1,0)</f>
        <v>0</v>
      </c>
      <c r="IB55" s="161" t="e">
        <f>VLOOKUP(F55,Стекла!$A55:GA$1516,5,FALSE)</f>
        <v>#N/A</v>
      </c>
      <c r="IC55" s="161" t="str">
        <f>IF(IA55&gt;0,VLOOKUP(Бланк!$Q$24,D55:F10065,3,FALSE),"")</f>
        <v/>
      </c>
    </row>
    <row r="56" spans="1:237" x14ac:dyDescent="0.25">
      <c r="A56" s="161">
        <v>56</v>
      </c>
      <c r="B56" s="161">
        <f>IF(AND($E$1="ПУСТО",Стекла!E56&lt;&gt;""),MAX($B$1:B55)+1,IF(ISNUMBER(SEARCH($E$1,Стекла!B56)),MAX($B$1:B55)+1,0))</f>
        <v>0</v>
      </c>
      <c r="D56" s="161" t="str">
        <f>IF(ISERROR(F56),"",INDEX(Стекла!$E$2:$E$1001,F56,1))</f>
        <v/>
      </c>
      <c r="E56" s="161" t="str">
        <f>IF(ISERROR(F56),"",INDEX(Стекла!$B$2:$E$1001,F56,2))</f>
        <v/>
      </c>
      <c r="F56" s="161" t="e">
        <f>MATCH(ROW(A55),$B$2:B254,0)</f>
        <v>#N/A</v>
      </c>
      <c r="G56" s="161" t="str">
        <f>IF(AND(COUNTIF(D$2:D56,D56)=1,D56&lt;&gt;""),COUNT(G$1:G55)+1,"")</f>
        <v/>
      </c>
      <c r="H56" s="161" t="str">
        <f t="shared" si="0"/>
        <v/>
      </c>
      <c r="I56" s="161" t="e">
        <f t="shared" si="1"/>
        <v>#N/A</v>
      </c>
      <c r="J56" s="161">
        <f>IF(ISNUMBER(SEARCH(Бланк!$Q$6,D56)),MAX($J$1:J55)+1,0)</f>
        <v>0</v>
      </c>
      <c r="K56" s="161" t="e">
        <f>VLOOKUP(F56,Стекла!A56:AH1570,5,FALSE)</f>
        <v>#N/A</v>
      </c>
      <c r="L56" s="161" t="str">
        <f>IF(J56&gt;0,VLOOKUP(Бланк!$Q$6,D56:F254,3,FALSE),"")</f>
        <v/>
      </c>
      <c r="AA56" s="161">
        <f>IF(ISNUMBER(SEARCH(Бланк!$Q$8,D56)),MAX($AA$1:AA55)+1,0)</f>
        <v>0</v>
      </c>
      <c r="AB56" s="161" t="e">
        <f>VLOOKUP(F56,Стекла!A56:$AH$1516,5,FALSE)</f>
        <v>#N/A</v>
      </c>
      <c r="AC56" s="161" t="str">
        <f>IF(AA56&gt;0,VLOOKUP(Бланк!$Q$8,D56:F10066,3,FALSE),"")</f>
        <v/>
      </c>
      <c r="AD56" s="161" t="e">
        <f t="shared" si="2"/>
        <v>#N/A</v>
      </c>
      <c r="BA56" s="161">
        <f>IF(ISNUMBER(SEARCH(Бланк!$Q$10,D56)),MAX(BA$1:$BA55)+1,0)</f>
        <v>0</v>
      </c>
      <c r="BB56" s="161" t="e">
        <f>VLOOKUP(F56,Стекла!A56:$H$1516,5,FALSE)</f>
        <v>#N/A</v>
      </c>
      <c r="BC56" s="161" t="str">
        <f>IF(BA56&gt;0,VLOOKUP(Бланк!$Q$10,D56:F10066,3,FALSE),"")</f>
        <v/>
      </c>
      <c r="BD56" s="161" t="e">
        <f t="shared" si="3"/>
        <v>#N/A</v>
      </c>
      <c r="CA56" s="161">
        <f>IF(ISNUMBER(SEARCH(Бланк!$Q$12,D56)),MAX($CA$1:CA55)+1,0)</f>
        <v>0</v>
      </c>
      <c r="CB56" s="161" t="e">
        <f>VLOOKUP(F56,Стекла!$A56:AA$1516,5,FALSE)</f>
        <v>#N/A</v>
      </c>
      <c r="CC56" s="161" t="str">
        <f>IF(CA56&gt;0,VLOOKUP(Бланк!$Q$12,D56:F10066,3,FALSE),"")</f>
        <v/>
      </c>
      <c r="DA56" s="161">
        <f>IF(ISNUMBER(SEARCH(Бланк!$Q$14,D56)),MAX($DA$1:DA55)+1,0)</f>
        <v>0</v>
      </c>
      <c r="DB56" s="161" t="e">
        <f>VLOOKUP(F56,Стекла!$A56:BA$1516,5,FALSE)</f>
        <v>#N/A</v>
      </c>
      <c r="DC56" s="161" t="str">
        <f>IF(DA56&gt;0,VLOOKUP(Бланк!$Q$14,D56:F10066,3,FALSE),"")</f>
        <v/>
      </c>
      <c r="EA56" s="161">
        <f>IF(ISNUMBER(SEARCH(Бланк!$Q$16,D56)),MAX($EA$1:EA55)+1,0)</f>
        <v>0</v>
      </c>
      <c r="EB56" s="161" t="e">
        <f>VLOOKUP(F56,Стекла!$A56:CA$1516,5,FALSE)</f>
        <v>#N/A</v>
      </c>
      <c r="EC56" s="161" t="str">
        <f>IF(EA56&gt;0,VLOOKUP(Бланк!$Q$16,D56:F10066,3,FALSE),"")</f>
        <v/>
      </c>
      <c r="FA56" s="161">
        <f>IF(ISNUMBER(SEARCH(Бланк!$Q$18,D56)),MAX($FA$1:FA55)+1,0)</f>
        <v>0</v>
      </c>
      <c r="FB56" s="161" t="e">
        <f>VLOOKUP(F56,Стекла!$A56:DA$1516,5,FALSE)</f>
        <v>#N/A</v>
      </c>
      <c r="FC56" s="161" t="str">
        <f>IF(FA56&gt;0,VLOOKUP(Бланк!$Q$18,D56:F10066,3,FALSE),"")</f>
        <v/>
      </c>
      <c r="GA56" s="161">
        <f>IF(ISNUMBER(SEARCH(Бланк!$Q$20,D56)),MAX($GA$1:GA55)+1,0)</f>
        <v>0</v>
      </c>
      <c r="GB56" s="161" t="e">
        <f>VLOOKUP(F56,Стекла!$A56:EA$1516,5,FALSE)</f>
        <v>#N/A</v>
      </c>
      <c r="GC56" s="161" t="str">
        <f>IF(GA56&gt;0,VLOOKUP(Бланк!$Q$20,D56:F10066,3,FALSE),"")</f>
        <v/>
      </c>
      <c r="HA56" s="161">
        <f>IF(ISNUMBER(SEARCH(Бланк!$Q$22,D56)),MAX($HA$1:HA55)+1,0)</f>
        <v>0</v>
      </c>
      <c r="HB56" s="161" t="e">
        <f>VLOOKUP(F56,Стекла!$A56:FA$1516,5,FALSE)</f>
        <v>#N/A</v>
      </c>
      <c r="HC56" s="161" t="str">
        <f>IF(HA56&gt;0,VLOOKUP(Бланк!$Q$22,D56:F10066,3,FALSE),"")</f>
        <v/>
      </c>
      <c r="IA56" s="161">
        <f>IF(ISNUMBER(SEARCH(Бланк!$Q$24,D56)),MAX($IA$1:IA55)+1,0)</f>
        <v>0</v>
      </c>
      <c r="IB56" s="161" t="e">
        <f>VLOOKUP(F56,Стекла!$A56:GA$1516,5,FALSE)</f>
        <v>#N/A</v>
      </c>
      <c r="IC56" s="161" t="str">
        <f>IF(IA56&gt;0,VLOOKUP(Бланк!$Q$24,D56:F10066,3,FALSE),"")</f>
        <v/>
      </c>
    </row>
    <row r="57" spans="1:237" x14ac:dyDescent="0.25">
      <c r="A57" s="161">
        <v>57</v>
      </c>
      <c r="B57" s="161">
        <f>IF(AND($E$1="ПУСТО",Стекла!E57&lt;&gt;""),MAX($B$1:B56)+1,IF(ISNUMBER(SEARCH($E$1,Стекла!B57)),MAX($B$1:B56)+1,0))</f>
        <v>0</v>
      </c>
      <c r="D57" s="161" t="str">
        <f>IF(ISERROR(F57),"",INDEX(Стекла!$E$2:$E$1001,F57,1))</f>
        <v/>
      </c>
      <c r="E57" s="161" t="str">
        <f>IF(ISERROR(F57),"",INDEX(Стекла!$B$2:$E$1001,F57,2))</f>
        <v/>
      </c>
      <c r="F57" s="161" t="e">
        <f>MATCH(ROW(A56),$B$2:B255,0)</f>
        <v>#N/A</v>
      </c>
      <c r="G57" s="161" t="str">
        <f>IF(AND(COUNTIF(D$2:D57,D57)=1,D57&lt;&gt;""),COUNT(G$1:G56)+1,"")</f>
        <v/>
      </c>
      <c r="H57" s="161" t="str">
        <f t="shared" si="0"/>
        <v/>
      </c>
      <c r="I57" s="161" t="e">
        <f t="shared" si="1"/>
        <v>#N/A</v>
      </c>
      <c r="J57" s="161">
        <f>IF(ISNUMBER(SEARCH(Бланк!$Q$6,D57)),MAX($J$1:J56)+1,0)</f>
        <v>0</v>
      </c>
      <c r="K57" s="161" t="e">
        <f>VLOOKUP(F57,Стекла!A57:AH1571,5,FALSE)</f>
        <v>#N/A</v>
      </c>
      <c r="L57" s="161" t="str">
        <f>IF(J57&gt;0,VLOOKUP(Бланк!$Q$6,D57:F255,3,FALSE),"")</f>
        <v/>
      </c>
      <c r="AA57" s="161">
        <f>IF(ISNUMBER(SEARCH(Бланк!$Q$8,D57)),MAX($AA$1:AA56)+1,0)</f>
        <v>0</v>
      </c>
      <c r="AB57" s="161" t="e">
        <f>VLOOKUP(F57,Стекла!A57:$AH$1516,5,FALSE)</f>
        <v>#N/A</v>
      </c>
      <c r="AC57" s="161" t="str">
        <f>IF(AA57&gt;0,VLOOKUP(Бланк!$Q$8,D57:F10067,3,FALSE),"")</f>
        <v/>
      </c>
      <c r="AD57" s="161" t="e">
        <f t="shared" si="2"/>
        <v>#N/A</v>
      </c>
      <c r="BA57" s="161">
        <f>IF(ISNUMBER(SEARCH(Бланк!$Q$10,D57)),MAX(BA$1:$BA56)+1,0)</f>
        <v>0</v>
      </c>
      <c r="BB57" s="161" t="e">
        <f>VLOOKUP(F57,Стекла!A57:$H$1516,5,FALSE)</f>
        <v>#N/A</v>
      </c>
      <c r="BC57" s="161" t="str">
        <f>IF(BA57&gt;0,VLOOKUP(Бланк!$Q$10,D57:F10067,3,FALSE),"")</f>
        <v/>
      </c>
      <c r="BD57" s="161" t="e">
        <f t="shared" si="3"/>
        <v>#N/A</v>
      </c>
      <c r="CA57" s="161">
        <f>IF(ISNUMBER(SEARCH(Бланк!$Q$12,D57)),MAX($CA$1:CA56)+1,0)</f>
        <v>0</v>
      </c>
      <c r="CB57" s="161" t="e">
        <f>VLOOKUP(F57,Стекла!$A57:AA$1516,5,FALSE)</f>
        <v>#N/A</v>
      </c>
      <c r="CC57" s="161" t="str">
        <f>IF(CA57&gt;0,VLOOKUP(Бланк!$Q$12,D57:F10067,3,FALSE),"")</f>
        <v/>
      </c>
      <c r="DA57" s="161">
        <f>IF(ISNUMBER(SEARCH(Бланк!$Q$14,D57)),MAX($DA$1:DA56)+1,0)</f>
        <v>0</v>
      </c>
      <c r="DB57" s="161" t="e">
        <f>VLOOKUP(F57,Стекла!$A57:BA$1516,5,FALSE)</f>
        <v>#N/A</v>
      </c>
      <c r="DC57" s="161" t="str">
        <f>IF(DA57&gt;0,VLOOKUP(Бланк!$Q$14,D57:F10067,3,FALSE),"")</f>
        <v/>
      </c>
      <c r="EA57" s="161">
        <f>IF(ISNUMBER(SEARCH(Бланк!$Q$16,D57)),MAX($EA$1:EA56)+1,0)</f>
        <v>0</v>
      </c>
      <c r="EB57" s="161" t="e">
        <f>VLOOKUP(F57,Стекла!$A57:CA$1516,5,FALSE)</f>
        <v>#N/A</v>
      </c>
      <c r="EC57" s="161" t="str">
        <f>IF(EA57&gt;0,VLOOKUP(Бланк!$Q$16,D57:F10067,3,FALSE),"")</f>
        <v/>
      </c>
      <c r="FA57" s="161">
        <f>IF(ISNUMBER(SEARCH(Бланк!$Q$18,D57)),MAX($FA$1:FA56)+1,0)</f>
        <v>0</v>
      </c>
      <c r="FB57" s="161" t="e">
        <f>VLOOKUP(F57,Стекла!$A57:DA$1516,5,FALSE)</f>
        <v>#N/A</v>
      </c>
      <c r="FC57" s="161" t="str">
        <f>IF(FA57&gt;0,VLOOKUP(Бланк!$Q$18,D57:F10067,3,FALSE),"")</f>
        <v/>
      </c>
      <c r="GA57" s="161">
        <f>IF(ISNUMBER(SEARCH(Бланк!$Q$20,D57)),MAX($GA$1:GA56)+1,0)</f>
        <v>0</v>
      </c>
      <c r="GB57" s="161" t="e">
        <f>VLOOKUP(F57,Стекла!$A57:EA$1516,5,FALSE)</f>
        <v>#N/A</v>
      </c>
      <c r="GC57" s="161" t="str">
        <f>IF(GA57&gt;0,VLOOKUP(Бланк!$Q$20,D57:F10067,3,FALSE),"")</f>
        <v/>
      </c>
      <c r="HA57" s="161">
        <f>IF(ISNUMBER(SEARCH(Бланк!$Q$22,D57)),MAX($HA$1:HA56)+1,0)</f>
        <v>0</v>
      </c>
      <c r="HB57" s="161" t="e">
        <f>VLOOKUP(F57,Стекла!$A57:FA$1516,5,FALSE)</f>
        <v>#N/A</v>
      </c>
      <c r="HC57" s="161" t="str">
        <f>IF(HA57&gt;0,VLOOKUP(Бланк!$Q$22,D57:F10067,3,FALSE),"")</f>
        <v/>
      </c>
      <c r="IA57" s="161">
        <f>IF(ISNUMBER(SEARCH(Бланк!$Q$24,D57)),MAX($IA$1:IA56)+1,0)</f>
        <v>0</v>
      </c>
      <c r="IB57" s="161" t="e">
        <f>VLOOKUP(F57,Стекла!$A57:GA$1516,5,FALSE)</f>
        <v>#N/A</v>
      </c>
      <c r="IC57" s="161" t="str">
        <f>IF(IA57&gt;0,VLOOKUP(Бланк!$Q$24,D57:F10067,3,FALSE),"")</f>
        <v/>
      </c>
    </row>
    <row r="58" spans="1:237" x14ac:dyDescent="0.25">
      <c r="A58" s="161">
        <v>58</v>
      </c>
      <c r="B58" s="161">
        <f>IF(AND($E$1="ПУСТО",Стекла!E58&lt;&gt;""),MAX($B$1:B57)+1,IF(ISNUMBER(SEARCH($E$1,Стекла!B58)),MAX($B$1:B57)+1,0))</f>
        <v>0</v>
      </c>
      <c r="D58" s="161" t="str">
        <f>IF(ISERROR(F58),"",INDEX(Стекла!$E$2:$E$1001,F58,1))</f>
        <v/>
      </c>
      <c r="E58" s="161" t="str">
        <f>IF(ISERROR(F58),"",INDEX(Стекла!$B$2:$E$1001,F58,2))</f>
        <v/>
      </c>
      <c r="F58" s="161" t="e">
        <f>MATCH(ROW(A57),$B$2:B256,0)</f>
        <v>#N/A</v>
      </c>
      <c r="G58" s="161" t="str">
        <f>IF(AND(COUNTIF(D$2:D58,D58)=1,D58&lt;&gt;""),COUNT(G$1:G57)+1,"")</f>
        <v/>
      </c>
      <c r="H58" s="161" t="str">
        <f t="shared" si="0"/>
        <v/>
      </c>
      <c r="I58" s="161" t="e">
        <f t="shared" si="1"/>
        <v>#N/A</v>
      </c>
      <c r="J58" s="161">
        <f>IF(ISNUMBER(SEARCH(Бланк!$Q$6,D58)),MAX($J$1:J57)+1,0)</f>
        <v>0</v>
      </c>
      <c r="K58" s="161" t="e">
        <f>VLOOKUP(F58,Стекла!A58:AH1572,5,FALSE)</f>
        <v>#N/A</v>
      </c>
      <c r="L58" s="161" t="str">
        <f>IF(J58&gt;0,VLOOKUP(Бланк!$Q$6,D58:F256,3,FALSE),"")</f>
        <v/>
      </c>
      <c r="AA58" s="161">
        <f>IF(ISNUMBER(SEARCH(Бланк!$Q$8,D58)),MAX($AA$1:AA57)+1,0)</f>
        <v>0</v>
      </c>
      <c r="AB58" s="161" t="e">
        <f>VLOOKUP(F58,Стекла!A58:$AH$1516,5,FALSE)</f>
        <v>#N/A</v>
      </c>
      <c r="AC58" s="161" t="str">
        <f>IF(AA58&gt;0,VLOOKUP(Бланк!$Q$8,D58:F10068,3,FALSE),"")</f>
        <v/>
      </c>
      <c r="AD58" s="161" t="e">
        <f t="shared" si="2"/>
        <v>#N/A</v>
      </c>
      <c r="BA58" s="161">
        <f>IF(ISNUMBER(SEARCH(Бланк!$Q$10,D58)),MAX(BA$1:$BA57)+1,0)</f>
        <v>0</v>
      </c>
      <c r="BB58" s="161" t="e">
        <f>VLOOKUP(F58,Стекла!A58:$H$1516,5,FALSE)</f>
        <v>#N/A</v>
      </c>
      <c r="BC58" s="161" t="str">
        <f>IF(BA58&gt;0,VLOOKUP(Бланк!$Q$10,D58:F10068,3,FALSE),"")</f>
        <v/>
      </c>
      <c r="BD58" s="161" t="e">
        <f t="shared" si="3"/>
        <v>#N/A</v>
      </c>
      <c r="CA58" s="161">
        <f>IF(ISNUMBER(SEARCH(Бланк!$Q$12,D58)),MAX($CA$1:CA57)+1,0)</f>
        <v>0</v>
      </c>
      <c r="CB58" s="161" t="e">
        <f>VLOOKUP(F58,Стекла!$A58:AA$1516,5,FALSE)</f>
        <v>#N/A</v>
      </c>
      <c r="CC58" s="161" t="str">
        <f>IF(CA58&gt;0,VLOOKUP(Бланк!$Q$12,D58:F10068,3,FALSE),"")</f>
        <v/>
      </c>
      <c r="DA58" s="161">
        <f>IF(ISNUMBER(SEARCH(Бланк!$Q$14,D58)),MAX($DA$1:DA57)+1,0)</f>
        <v>0</v>
      </c>
      <c r="DB58" s="161" t="e">
        <f>VLOOKUP(F58,Стекла!$A58:BA$1516,5,FALSE)</f>
        <v>#N/A</v>
      </c>
      <c r="DC58" s="161" t="str">
        <f>IF(DA58&gt;0,VLOOKUP(Бланк!$Q$14,D58:F10068,3,FALSE),"")</f>
        <v/>
      </c>
      <c r="EA58" s="161">
        <f>IF(ISNUMBER(SEARCH(Бланк!$Q$16,D58)),MAX($EA$1:EA57)+1,0)</f>
        <v>0</v>
      </c>
      <c r="EB58" s="161" t="e">
        <f>VLOOKUP(F58,Стекла!$A58:CA$1516,5,FALSE)</f>
        <v>#N/A</v>
      </c>
      <c r="EC58" s="161" t="str">
        <f>IF(EA58&gt;0,VLOOKUP(Бланк!$Q$16,D58:F10068,3,FALSE),"")</f>
        <v/>
      </c>
      <c r="FA58" s="161">
        <f>IF(ISNUMBER(SEARCH(Бланк!$Q$18,D58)),MAX($FA$1:FA57)+1,0)</f>
        <v>0</v>
      </c>
      <c r="FB58" s="161" t="e">
        <f>VLOOKUP(F58,Стекла!$A58:DA$1516,5,FALSE)</f>
        <v>#N/A</v>
      </c>
      <c r="FC58" s="161" t="str">
        <f>IF(FA58&gt;0,VLOOKUP(Бланк!$Q$18,D58:F10068,3,FALSE),"")</f>
        <v/>
      </c>
      <c r="GA58" s="161">
        <f>IF(ISNUMBER(SEARCH(Бланк!$Q$20,D58)),MAX($GA$1:GA57)+1,0)</f>
        <v>0</v>
      </c>
      <c r="GB58" s="161" t="e">
        <f>VLOOKUP(F58,Стекла!$A58:EA$1516,5,FALSE)</f>
        <v>#N/A</v>
      </c>
      <c r="GC58" s="161" t="str">
        <f>IF(GA58&gt;0,VLOOKUP(Бланк!$Q$20,D58:F10068,3,FALSE),"")</f>
        <v/>
      </c>
      <c r="HA58" s="161">
        <f>IF(ISNUMBER(SEARCH(Бланк!$Q$22,D58)),MAX($HA$1:HA57)+1,0)</f>
        <v>0</v>
      </c>
      <c r="HB58" s="161" t="e">
        <f>VLOOKUP(F58,Стекла!$A58:FA$1516,5,FALSE)</f>
        <v>#N/A</v>
      </c>
      <c r="HC58" s="161" t="str">
        <f>IF(HA58&gt;0,VLOOKUP(Бланк!$Q$22,D58:F10068,3,FALSE),"")</f>
        <v/>
      </c>
      <c r="IA58" s="161">
        <f>IF(ISNUMBER(SEARCH(Бланк!$Q$24,D58)),MAX($IA$1:IA57)+1,0)</f>
        <v>0</v>
      </c>
      <c r="IB58" s="161" t="e">
        <f>VLOOKUP(F58,Стекла!$A58:GA$1516,5,FALSE)</f>
        <v>#N/A</v>
      </c>
      <c r="IC58" s="161" t="str">
        <f>IF(IA58&gt;0,VLOOKUP(Бланк!$Q$24,D58:F10068,3,FALSE),"")</f>
        <v/>
      </c>
    </row>
    <row r="59" spans="1:237" x14ac:dyDescent="0.25">
      <c r="A59" s="161">
        <v>59</v>
      </c>
      <c r="B59" s="161">
        <f>IF(AND($E$1="ПУСТО",Стекла!E59&lt;&gt;""),MAX($B$1:B58)+1,IF(ISNUMBER(SEARCH($E$1,Стекла!B59)),MAX($B$1:B58)+1,0))</f>
        <v>0</v>
      </c>
      <c r="D59" s="161" t="str">
        <f>IF(ISERROR(F59),"",INDEX(Стекла!$E$2:$E$1001,F59,1))</f>
        <v/>
      </c>
      <c r="E59" s="161" t="str">
        <f>IF(ISERROR(F59),"",INDEX(Стекла!$B$2:$E$1001,F59,2))</f>
        <v/>
      </c>
      <c r="F59" s="161" t="e">
        <f>MATCH(ROW(A58),$B$2:B257,0)</f>
        <v>#N/A</v>
      </c>
      <c r="G59" s="161" t="str">
        <f>IF(AND(COUNTIF(D$2:D59,D59)=1,D59&lt;&gt;""),COUNT(G$1:G58)+1,"")</f>
        <v/>
      </c>
      <c r="H59" s="161" t="str">
        <f t="shared" si="0"/>
        <v/>
      </c>
      <c r="I59" s="161" t="e">
        <f t="shared" si="1"/>
        <v>#N/A</v>
      </c>
      <c r="J59" s="161">
        <f>IF(ISNUMBER(SEARCH(Бланк!$Q$6,D59)),MAX($J$1:J58)+1,0)</f>
        <v>0</v>
      </c>
      <c r="K59" s="161" t="e">
        <f>VLOOKUP(F59,Стекла!A59:AH1573,5,FALSE)</f>
        <v>#N/A</v>
      </c>
      <c r="L59" s="161" t="str">
        <f>IF(J59&gt;0,VLOOKUP(Бланк!$Q$6,D59:F257,3,FALSE),"")</f>
        <v/>
      </c>
      <c r="AA59" s="161">
        <f>IF(ISNUMBER(SEARCH(Бланк!$Q$8,D59)),MAX($AA$1:AA58)+1,0)</f>
        <v>0</v>
      </c>
      <c r="AB59" s="161" t="e">
        <f>VLOOKUP(F59,Стекла!A59:$AH$1516,5,FALSE)</f>
        <v>#N/A</v>
      </c>
      <c r="AC59" s="161" t="str">
        <f>IF(AA59&gt;0,VLOOKUP(Бланк!$Q$8,D59:F10069,3,FALSE),"")</f>
        <v/>
      </c>
      <c r="AD59" s="161" t="e">
        <f t="shared" si="2"/>
        <v>#N/A</v>
      </c>
      <c r="BA59" s="161">
        <f>IF(ISNUMBER(SEARCH(Бланк!$Q$10,D59)),MAX(BA$1:$BA58)+1,0)</f>
        <v>0</v>
      </c>
      <c r="BB59" s="161" t="e">
        <f>VLOOKUP(F59,Стекла!A59:$H$1516,5,FALSE)</f>
        <v>#N/A</v>
      </c>
      <c r="BC59" s="161" t="str">
        <f>IF(BA59&gt;0,VLOOKUP(Бланк!$Q$10,D59:F10069,3,FALSE),"")</f>
        <v/>
      </c>
      <c r="BD59" s="161" t="e">
        <f t="shared" si="3"/>
        <v>#N/A</v>
      </c>
      <c r="CA59" s="161">
        <f>IF(ISNUMBER(SEARCH(Бланк!$Q$12,D59)),MAX($CA$1:CA58)+1,0)</f>
        <v>0</v>
      </c>
      <c r="CB59" s="161" t="e">
        <f>VLOOKUP(F59,Стекла!$A59:AA$1516,5,FALSE)</f>
        <v>#N/A</v>
      </c>
      <c r="CC59" s="161" t="str">
        <f>IF(CA59&gt;0,VLOOKUP(Бланк!$Q$12,D59:F10069,3,FALSE),"")</f>
        <v/>
      </c>
      <c r="DA59" s="161">
        <f>IF(ISNUMBER(SEARCH(Бланк!$Q$14,D59)),MAX($DA$1:DA58)+1,0)</f>
        <v>0</v>
      </c>
      <c r="DB59" s="161" t="e">
        <f>VLOOKUP(F59,Стекла!$A59:BA$1516,5,FALSE)</f>
        <v>#N/A</v>
      </c>
      <c r="DC59" s="161" t="str">
        <f>IF(DA59&gt;0,VLOOKUP(Бланк!$Q$14,D59:F10069,3,FALSE),"")</f>
        <v/>
      </c>
      <c r="EA59" s="161">
        <f>IF(ISNUMBER(SEARCH(Бланк!$Q$16,D59)),MAX($EA$1:EA58)+1,0)</f>
        <v>0</v>
      </c>
      <c r="EB59" s="161" t="e">
        <f>VLOOKUP(F59,Стекла!$A59:CA$1516,5,FALSE)</f>
        <v>#N/A</v>
      </c>
      <c r="EC59" s="161" t="str">
        <f>IF(EA59&gt;0,VLOOKUP(Бланк!$Q$16,D59:F10069,3,FALSE),"")</f>
        <v/>
      </c>
      <c r="FA59" s="161">
        <f>IF(ISNUMBER(SEARCH(Бланк!$Q$18,D59)),MAX($FA$1:FA58)+1,0)</f>
        <v>0</v>
      </c>
      <c r="FB59" s="161" t="e">
        <f>VLOOKUP(F59,Стекла!$A59:DA$1516,5,FALSE)</f>
        <v>#N/A</v>
      </c>
      <c r="FC59" s="161" t="str">
        <f>IF(FA59&gt;0,VLOOKUP(Бланк!$Q$18,D59:F10069,3,FALSE),"")</f>
        <v/>
      </c>
      <c r="GA59" s="161">
        <f>IF(ISNUMBER(SEARCH(Бланк!$Q$20,D59)),MAX($GA$1:GA58)+1,0)</f>
        <v>0</v>
      </c>
      <c r="GB59" s="161" t="e">
        <f>VLOOKUP(F59,Стекла!$A59:EA$1516,5,FALSE)</f>
        <v>#N/A</v>
      </c>
      <c r="GC59" s="161" t="str">
        <f>IF(GA59&gt;0,VLOOKUP(Бланк!$Q$20,D59:F10069,3,FALSE),"")</f>
        <v/>
      </c>
      <c r="HA59" s="161">
        <f>IF(ISNUMBER(SEARCH(Бланк!$Q$22,D59)),MAX($HA$1:HA58)+1,0)</f>
        <v>0</v>
      </c>
      <c r="HB59" s="161" t="e">
        <f>VLOOKUP(F59,Стекла!$A59:FA$1516,5,FALSE)</f>
        <v>#N/A</v>
      </c>
      <c r="HC59" s="161" t="str">
        <f>IF(HA59&gt;0,VLOOKUP(Бланк!$Q$22,D59:F10069,3,FALSE),"")</f>
        <v/>
      </c>
      <c r="IA59" s="161">
        <f>IF(ISNUMBER(SEARCH(Бланк!$Q$24,D59)),MAX($IA$1:IA58)+1,0)</f>
        <v>0</v>
      </c>
      <c r="IB59" s="161" t="e">
        <f>VLOOKUP(F59,Стекла!$A59:GA$1516,5,FALSE)</f>
        <v>#N/A</v>
      </c>
      <c r="IC59" s="161" t="str">
        <f>IF(IA59&gt;0,VLOOKUP(Бланк!$Q$24,D59:F10069,3,FALSE),"")</f>
        <v/>
      </c>
    </row>
    <row r="60" spans="1:237" x14ac:dyDescent="0.25">
      <c r="A60" s="161">
        <v>60</v>
      </c>
      <c r="B60" s="161">
        <f>IF(AND($E$1="ПУСТО",Стекла!E60&lt;&gt;""),MAX($B$1:B59)+1,IF(ISNUMBER(SEARCH($E$1,Стекла!B60)),MAX($B$1:B59)+1,0))</f>
        <v>0</v>
      </c>
      <c r="D60" s="161" t="str">
        <f>IF(ISERROR(F60),"",INDEX(Стекла!$E$2:$E$1001,F60,1))</f>
        <v/>
      </c>
      <c r="E60" s="161" t="str">
        <f>IF(ISERROR(F60),"",INDEX(Стекла!$B$2:$E$1001,F60,2))</f>
        <v/>
      </c>
      <c r="F60" s="161" t="e">
        <f>MATCH(ROW(A59),$B$2:B258,0)</f>
        <v>#N/A</v>
      </c>
      <c r="G60" s="161" t="str">
        <f>IF(AND(COUNTIF(D$2:D60,D60)=1,D60&lt;&gt;""),COUNT(G$1:G59)+1,"")</f>
        <v/>
      </c>
      <c r="H60" s="161" t="str">
        <f t="shared" si="0"/>
        <v/>
      </c>
      <c r="I60" s="161" t="e">
        <f t="shared" si="1"/>
        <v>#N/A</v>
      </c>
      <c r="J60" s="161">
        <f>IF(ISNUMBER(SEARCH(Бланк!$Q$6,D60)),MAX($J$1:J59)+1,0)</f>
        <v>0</v>
      </c>
      <c r="K60" s="161" t="e">
        <f>VLOOKUP(F60,Стекла!A60:AH1574,5,FALSE)</f>
        <v>#N/A</v>
      </c>
      <c r="L60" s="161" t="str">
        <f>IF(J60&gt;0,VLOOKUP(Бланк!$Q$6,D60:F258,3,FALSE),"")</f>
        <v/>
      </c>
      <c r="AA60" s="161">
        <f>IF(ISNUMBER(SEARCH(Бланк!$Q$8,D60)),MAX($AA$1:AA59)+1,0)</f>
        <v>0</v>
      </c>
      <c r="AB60" s="161" t="e">
        <f>VLOOKUP(F60,Стекла!A60:$AH$1516,5,FALSE)</f>
        <v>#N/A</v>
      </c>
      <c r="AC60" s="161" t="str">
        <f>IF(AA60&gt;0,VLOOKUP(Бланк!$Q$8,D60:F10070,3,FALSE),"")</f>
        <v/>
      </c>
      <c r="AD60" s="161" t="e">
        <f t="shared" si="2"/>
        <v>#N/A</v>
      </c>
      <c r="BA60" s="161">
        <f>IF(ISNUMBER(SEARCH(Бланк!$Q$10,D60)),MAX(BA$1:$BA59)+1,0)</f>
        <v>0</v>
      </c>
      <c r="BB60" s="161" t="e">
        <f>VLOOKUP(F60,Стекла!A60:$H$1516,5,FALSE)</f>
        <v>#N/A</v>
      </c>
      <c r="BC60" s="161" t="str">
        <f>IF(BA60&gt;0,VLOOKUP(Бланк!$Q$10,D60:F10070,3,FALSE),"")</f>
        <v/>
      </c>
      <c r="BD60" s="161" t="e">
        <f t="shared" si="3"/>
        <v>#N/A</v>
      </c>
      <c r="CA60" s="161">
        <f>IF(ISNUMBER(SEARCH(Бланк!$Q$12,D60)),MAX($CA$1:CA59)+1,0)</f>
        <v>0</v>
      </c>
      <c r="CB60" s="161" t="e">
        <f>VLOOKUP(F60,Стекла!$A60:AA$1516,5,FALSE)</f>
        <v>#N/A</v>
      </c>
      <c r="CC60" s="161" t="str">
        <f>IF(CA60&gt;0,VLOOKUP(Бланк!$Q$12,D60:F10070,3,FALSE),"")</f>
        <v/>
      </c>
      <c r="DA60" s="161">
        <f>IF(ISNUMBER(SEARCH(Бланк!$Q$14,D60)),MAX($DA$1:DA59)+1,0)</f>
        <v>0</v>
      </c>
      <c r="DB60" s="161" t="e">
        <f>VLOOKUP(F60,Стекла!$A60:BA$1516,5,FALSE)</f>
        <v>#N/A</v>
      </c>
      <c r="DC60" s="161" t="str">
        <f>IF(DA60&gt;0,VLOOKUP(Бланк!$Q$14,D60:F10070,3,FALSE),"")</f>
        <v/>
      </c>
      <c r="EA60" s="161">
        <f>IF(ISNUMBER(SEARCH(Бланк!$Q$16,D60)),MAX($EA$1:EA59)+1,0)</f>
        <v>0</v>
      </c>
      <c r="EB60" s="161" t="e">
        <f>VLOOKUP(F60,Стекла!$A60:CA$1516,5,FALSE)</f>
        <v>#N/A</v>
      </c>
      <c r="EC60" s="161" t="str">
        <f>IF(EA60&gt;0,VLOOKUP(Бланк!$Q$16,D60:F10070,3,FALSE),"")</f>
        <v/>
      </c>
      <c r="FA60" s="161">
        <f>IF(ISNUMBER(SEARCH(Бланк!$Q$18,D60)),MAX($FA$1:FA59)+1,0)</f>
        <v>0</v>
      </c>
      <c r="FB60" s="161" t="e">
        <f>VLOOKUP(F60,Стекла!$A60:DA$1516,5,FALSE)</f>
        <v>#N/A</v>
      </c>
      <c r="FC60" s="161" t="str">
        <f>IF(FA60&gt;0,VLOOKUP(Бланк!$Q$18,D60:F10070,3,FALSE),"")</f>
        <v/>
      </c>
      <c r="GA60" s="161">
        <f>IF(ISNUMBER(SEARCH(Бланк!$Q$20,D60)),MAX($GA$1:GA59)+1,0)</f>
        <v>0</v>
      </c>
      <c r="GB60" s="161" t="e">
        <f>VLOOKUP(F60,Стекла!$A60:EA$1516,5,FALSE)</f>
        <v>#N/A</v>
      </c>
      <c r="GC60" s="161" t="str">
        <f>IF(GA60&gt;0,VLOOKUP(Бланк!$Q$20,D60:F10070,3,FALSE),"")</f>
        <v/>
      </c>
      <c r="HA60" s="161">
        <f>IF(ISNUMBER(SEARCH(Бланк!$Q$22,D60)),MAX($HA$1:HA59)+1,0)</f>
        <v>0</v>
      </c>
      <c r="HB60" s="161" t="e">
        <f>VLOOKUP(F60,Стекла!$A60:FA$1516,5,FALSE)</f>
        <v>#N/A</v>
      </c>
      <c r="HC60" s="161" t="str">
        <f>IF(HA60&gt;0,VLOOKUP(Бланк!$Q$22,D60:F10070,3,FALSE),"")</f>
        <v/>
      </c>
      <c r="IA60" s="161">
        <f>IF(ISNUMBER(SEARCH(Бланк!$Q$24,D60)),MAX($IA$1:IA59)+1,0)</f>
        <v>0</v>
      </c>
      <c r="IB60" s="161" t="e">
        <f>VLOOKUP(F60,Стекла!$A60:GA$1516,5,FALSE)</f>
        <v>#N/A</v>
      </c>
      <c r="IC60" s="161" t="str">
        <f>IF(IA60&gt;0,VLOOKUP(Бланк!$Q$24,D60:F10070,3,FALSE),"")</f>
        <v/>
      </c>
    </row>
    <row r="61" spans="1:237" x14ac:dyDescent="0.25">
      <c r="A61" s="161">
        <v>61</v>
      </c>
      <c r="B61" s="161">
        <f>IF(AND($E$1="ПУСТО",Стекла!E61&lt;&gt;""),MAX($B$1:B60)+1,IF(ISNUMBER(SEARCH($E$1,Стекла!B61)),MAX($B$1:B60)+1,0))</f>
        <v>0</v>
      </c>
      <c r="D61" s="161" t="str">
        <f>IF(ISERROR(F61),"",INDEX(Стекла!$E$2:$E$1001,F61,1))</f>
        <v/>
      </c>
      <c r="E61" s="161" t="str">
        <f>IF(ISERROR(F61),"",INDEX(Стекла!$B$2:$E$1001,F61,2))</f>
        <v/>
      </c>
      <c r="F61" s="161" t="e">
        <f>MATCH(ROW(A60),$B$2:B259,0)</f>
        <v>#N/A</v>
      </c>
      <c r="G61" s="161" t="str">
        <f>IF(AND(COUNTIF(D$2:D61,D61)=1,D61&lt;&gt;""),COUNT(G$1:G60)+1,"")</f>
        <v/>
      </c>
      <c r="H61" s="161" t="str">
        <f t="shared" si="0"/>
        <v/>
      </c>
      <c r="I61" s="161" t="e">
        <f t="shared" si="1"/>
        <v>#N/A</v>
      </c>
      <c r="J61" s="161">
        <f>IF(ISNUMBER(SEARCH(Бланк!$Q$6,D61)),MAX($J$1:J60)+1,0)</f>
        <v>0</v>
      </c>
      <c r="K61" s="161" t="e">
        <f>VLOOKUP(F61,Стекла!A61:AH1575,5,FALSE)</f>
        <v>#N/A</v>
      </c>
      <c r="L61" s="161" t="str">
        <f>IF(J61&gt;0,VLOOKUP(Бланк!$Q$6,D61:F259,3,FALSE),"")</f>
        <v/>
      </c>
      <c r="AA61" s="161">
        <f>IF(ISNUMBER(SEARCH(Бланк!$Q$8,D61)),MAX($AA$1:AA60)+1,0)</f>
        <v>0</v>
      </c>
      <c r="AB61" s="161" t="e">
        <f>VLOOKUP(F61,Стекла!A61:$AH$1516,5,FALSE)</f>
        <v>#N/A</v>
      </c>
      <c r="AC61" s="161" t="str">
        <f>IF(AA61&gt;0,VLOOKUP(Бланк!$Q$8,D61:F10071,3,FALSE),"")</f>
        <v/>
      </c>
      <c r="AD61" s="161" t="e">
        <f t="shared" si="2"/>
        <v>#N/A</v>
      </c>
      <c r="BA61" s="161">
        <f>IF(ISNUMBER(SEARCH(Бланк!$Q$10,D61)),MAX(BA$1:$BA60)+1,0)</f>
        <v>0</v>
      </c>
      <c r="BB61" s="161" t="e">
        <f>VLOOKUP(F61,Стекла!A61:$H$1516,5,FALSE)</f>
        <v>#N/A</v>
      </c>
      <c r="BC61" s="161" t="str">
        <f>IF(BA61&gt;0,VLOOKUP(Бланк!$Q$10,D61:F10071,3,FALSE),"")</f>
        <v/>
      </c>
      <c r="BD61" s="161" t="e">
        <f t="shared" si="3"/>
        <v>#N/A</v>
      </c>
      <c r="CA61" s="161">
        <f>IF(ISNUMBER(SEARCH(Бланк!$Q$12,D61)),MAX($CA$1:CA60)+1,0)</f>
        <v>0</v>
      </c>
      <c r="CB61" s="161" t="e">
        <f>VLOOKUP(F61,Стекла!$A61:AA$1516,5,FALSE)</f>
        <v>#N/A</v>
      </c>
      <c r="CC61" s="161" t="str">
        <f>IF(CA61&gt;0,VLOOKUP(Бланк!$Q$12,D61:F10071,3,FALSE),"")</f>
        <v/>
      </c>
      <c r="DA61" s="161">
        <f>IF(ISNUMBER(SEARCH(Бланк!$Q$14,D61)),MAX($DA$1:DA60)+1,0)</f>
        <v>0</v>
      </c>
      <c r="DB61" s="161" t="e">
        <f>VLOOKUP(F61,Стекла!$A61:BA$1516,5,FALSE)</f>
        <v>#N/A</v>
      </c>
      <c r="DC61" s="161" t="str">
        <f>IF(DA61&gt;0,VLOOKUP(Бланк!$Q$14,D61:F10071,3,FALSE),"")</f>
        <v/>
      </c>
      <c r="EA61" s="161">
        <f>IF(ISNUMBER(SEARCH(Бланк!$Q$16,D61)),MAX($EA$1:EA60)+1,0)</f>
        <v>0</v>
      </c>
      <c r="EB61" s="161" t="e">
        <f>VLOOKUP(F61,Стекла!$A61:CA$1516,5,FALSE)</f>
        <v>#N/A</v>
      </c>
      <c r="EC61" s="161" t="str">
        <f>IF(EA61&gt;0,VLOOKUP(Бланк!$Q$16,D61:F10071,3,FALSE),"")</f>
        <v/>
      </c>
      <c r="FA61" s="161">
        <f>IF(ISNUMBER(SEARCH(Бланк!$Q$18,D61)),MAX($FA$1:FA60)+1,0)</f>
        <v>0</v>
      </c>
      <c r="FB61" s="161" t="e">
        <f>VLOOKUP(F61,Стекла!$A61:DA$1516,5,FALSE)</f>
        <v>#N/A</v>
      </c>
      <c r="FC61" s="161" t="str">
        <f>IF(FA61&gt;0,VLOOKUP(Бланк!$Q$18,D61:F10071,3,FALSE),"")</f>
        <v/>
      </c>
      <c r="GA61" s="161">
        <f>IF(ISNUMBER(SEARCH(Бланк!$Q$20,D61)),MAX($GA$1:GA60)+1,0)</f>
        <v>0</v>
      </c>
      <c r="GB61" s="161" t="e">
        <f>VLOOKUP(F61,Стекла!$A61:EA$1516,5,FALSE)</f>
        <v>#N/A</v>
      </c>
      <c r="GC61" s="161" t="str">
        <f>IF(GA61&gt;0,VLOOKUP(Бланк!$Q$20,D61:F10071,3,FALSE),"")</f>
        <v/>
      </c>
      <c r="HA61" s="161">
        <f>IF(ISNUMBER(SEARCH(Бланк!$Q$22,D61)),MAX($HA$1:HA60)+1,0)</f>
        <v>0</v>
      </c>
      <c r="HB61" s="161" t="e">
        <f>VLOOKUP(F61,Стекла!$A61:FA$1516,5,FALSE)</f>
        <v>#N/A</v>
      </c>
      <c r="HC61" s="161" t="str">
        <f>IF(HA61&gt;0,VLOOKUP(Бланк!$Q$22,D61:F10071,3,FALSE),"")</f>
        <v/>
      </c>
      <c r="IA61" s="161">
        <f>IF(ISNUMBER(SEARCH(Бланк!$Q$24,D61)),MAX($IA$1:IA60)+1,0)</f>
        <v>0</v>
      </c>
      <c r="IB61" s="161" t="e">
        <f>VLOOKUP(F61,Стекла!$A61:GA$1516,5,FALSE)</f>
        <v>#N/A</v>
      </c>
      <c r="IC61" s="161" t="str">
        <f>IF(IA61&gt;0,VLOOKUP(Бланк!$Q$24,D61:F10071,3,FALSE),"")</f>
        <v/>
      </c>
    </row>
    <row r="62" spans="1:237" x14ac:dyDescent="0.25">
      <c r="A62" s="161">
        <v>62</v>
      </c>
      <c r="B62" s="161">
        <f>IF(AND($E$1="ПУСТО",Стекла!E62&lt;&gt;""),MAX($B$1:B61)+1,IF(ISNUMBER(SEARCH($E$1,Стекла!B62)),MAX($B$1:B61)+1,0))</f>
        <v>0</v>
      </c>
      <c r="D62" s="161" t="str">
        <f>IF(ISERROR(F62),"",INDEX(Стекла!$E$2:$E$1001,F62,1))</f>
        <v/>
      </c>
      <c r="E62" s="161" t="str">
        <f>IF(ISERROR(F62),"",INDEX(Стекла!$B$2:$E$1001,F62,2))</f>
        <v/>
      </c>
      <c r="F62" s="161" t="e">
        <f>MATCH(ROW(A61),$B$2:B260,0)</f>
        <v>#N/A</v>
      </c>
      <c r="G62" s="161" t="str">
        <f>IF(AND(COUNTIF(D$2:D62,D62)=1,D62&lt;&gt;""),COUNT(G$1:G61)+1,"")</f>
        <v/>
      </c>
      <c r="H62" s="161" t="str">
        <f t="shared" si="0"/>
        <v/>
      </c>
      <c r="I62" s="161" t="e">
        <f t="shared" si="1"/>
        <v>#N/A</v>
      </c>
      <c r="J62" s="161">
        <f>IF(ISNUMBER(SEARCH(Бланк!$Q$6,D62)),MAX($J$1:J61)+1,0)</f>
        <v>0</v>
      </c>
      <c r="K62" s="161" t="e">
        <f>VLOOKUP(F62,Стекла!A62:AH1576,5,FALSE)</f>
        <v>#N/A</v>
      </c>
      <c r="L62" s="161" t="str">
        <f>IF(J62&gt;0,VLOOKUP(Бланк!$Q$6,D62:F260,3,FALSE),"")</f>
        <v/>
      </c>
      <c r="AA62" s="161">
        <f>IF(ISNUMBER(SEARCH(Бланк!$Q$8,D62)),MAX($AA$1:AA61)+1,0)</f>
        <v>0</v>
      </c>
      <c r="AB62" s="161" t="e">
        <f>VLOOKUP(F62,Стекла!A62:$AH$1516,5,FALSE)</f>
        <v>#N/A</v>
      </c>
      <c r="AC62" s="161" t="str">
        <f>IF(AA62&gt;0,VLOOKUP(Бланк!$Q$8,D62:F10072,3,FALSE),"")</f>
        <v/>
      </c>
      <c r="AD62" s="161" t="e">
        <f t="shared" si="2"/>
        <v>#N/A</v>
      </c>
      <c r="BA62" s="161">
        <f>IF(ISNUMBER(SEARCH(Бланк!$Q$10,D62)),MAX(BA$1:$BA61)+1,0)</f>
        <v>0</v>
      </c>
      <c r="BB62" s="161" t="e">
        <f>VLOOKUP(F62,Стекла!A62:$H$1516,5,FALSE)</f>
        <v>#N/A</v>
      </c>
      <c r="BC62" s="161" t="str">
        <f>IF(BA62&gt;0,VLOOKUP(Бланк!$Q$10,D62:F10072,3,FALSE),"")</f>
        <v/>
      </c>
      <c r="BD62" s="161" t="e">
        <f t="shared" si="3"/>
        <v>#N/A</v>
      </c>
      <c r="CA62" s="161">
        <f>IF(ISNUMBER(SEARCH(Бланк!$Q$12,D62)),MAX($CA$1:CA61)+1,0)</f>
        <v>0</v>
      </c>
      <c r="CB62" s="161" t="e">
        <f>VLOOKUP(F62,Стекла!$A62:AA$1516,5,FALSE)</f>
        <v>#N/A</v>
      </c>
      <c r="CC62" s="161" t="str">
        <f>IF(CA62&gt;0,VLOOKUP(Бланк!$Q$12,D62:F10072,3,FALSE),"")</f>
        <v/>
      </c>
      <c r="DA62" s="161">
        <f>IF(ISNUMBER(SEARCH(Бланк!$Q$14,D62)),MAX($DA$1:DA61)+1,0)</f>
        <v>0</v>
      </c>
      <c r="DB62" s="161" t="e">
        <f>VLOOKUP(F62,Стекла!$A62:BA$1516,5,FALSE)</f>
        <v>#N/A</v>
      </c>
      <c r="DC62" s="161" t="str">
        <f>IF(DA62&gt;0,VLOOKUP(Бланк!$Q$14,D62:F10072,3,FALSE),"")</f>
        <v/>
      </c>
      <c r="EA62" s="161">
        <f>IF(ISNUMBER(SEARCH(Бланк!$Q$16,D62)),MAX($EA$1:EA61)+1,0)</f>
        <v>0</v>
      </c>
      <c r="EB62" s="161" t="e">
        <f>VLOOKUP(F62,Стекла!$A62:CA$1516,5,FALSE)</f>
        <v>#N/A</v>
      </c>
      <c r="EC62" s="161" t="str">
        <f>IF(EA62&gt;0,VLOOKUP(Бланк!$Q$16,D62:F10072,3,FALSE),"")</f>
        <v/>
      </c>
      <c r="FA62" s="161">
        <f>IF(ISNUMBER(SEARCH(Бланк!$Q$18,D62)),MAX($FA$1:FA61)+1,0)</f>
        <v>0</v>
      </c>
      <c r="FB62" s="161" t="e">
        <f>VLOOKUP(F62,Стекла!$A62:DA$1516,5,FALSE)</f>
        <v>#N/A</v>
      </c>
      <c r="FC62" s="161" t="str">
        <f>IF(FA62&gt;0,VLOOKUP(Бланк!$Q$18,D62:F10072,3,FALSE),"")</f>
        <v/>
      </c>
      <c r="GA62" s="161">
        <f>IF(ISNUMBER(SEARCH(Бланк!$Q$20,D62)),MAX($GA$1:GA61)+1,0)</f>
        <v>0</v>
      </c>
      <c r="GB62" s="161" t="e">
        <f>VLOOKUP(F62,Стекла!$A62:EA$1516,5,FALSE)</f>
        <v>#N/A</v>
      </c>
      <c r="GC62" s="161" t="str">
        <f>IF(GA62&gt;0,VLOOKUP(Бланк!$Q$20,D62:F10072,3,FALSE),"")</f>
        <v/>
      </c>
      <c r="HA62" s="161">
        <f>IF(ISNUMBER(SEARCH(Бланк!$Q$22,D62)),MAX($HA$1:HA61)+1,0)</f>
        <v>0</v>
      </c>
      <c r="HB62" s="161" t="e">
        <f>VLOOKUP(F62,Стекла!$A62:FA$1516,5,FALSE)</f>
        <v>#N/A</v>
      </c>
      <c r="HC62" s="161" t="str">
        <f>IF(HA62&gt;0,VLOOKUP(Бланк!$Q$22,D62:F10072,3,FALSE),"")</f>
        <v/>
      </c>
      <c r="IA62" s="161">
        <f>IF(ISNUMBER(SEARCH(Бланк!$Q$24,D62)),MAX($IA$1:IA61)+1,0)</f>
        <v>0</v>
      </c>
      <c r="IB62" s="161" t="e">
        <f>VLOOKUP(F62,Стекла!$A62:GA$1516,5,FALSE)</f>
        <v>#N/A</v>
      </c>
      <c r="IC62" s="161" t="str">
        <f>IF(IA62&gt;0,VLOOKUP(Бланк!$Q$24,D62:F10072,3,FALSE),"")</f>
        <v/>
      </c>
    </row>
    <row r="63" spans="1:237" x14ac:dyDescent="0.25">
      <c r="A63" s="161">
        <v>63</v>
      </c>
      <c r="B63" s="161">
        <f>IF(AND($E$1="ПУСТО",Стекла!E63&lt;&gt;""),MAX($B$1:B62)+1,IF(ISNUMBER(SEARCH($E$1,Стекла!B63)),MAX($B$1:B62)+1,0))</f>
        <v>0</v>
      </c>
      <c r="D63" s="161" t="str">
        <f>IF(ISERROR(F63),"",INDEX(Стекла!$E$2:$E$1001,F63,1))</f>
        <v/>
      </c>
      <c r="E63" s="161" t="str">
        <f>IF(ISERROR(F63),"",INDEX(Стекла!$B$2:$E$1001,F63,2))</f>
        <v/>
      </c>
      <c r="F63" s="161" t="e">
        <f>MATCH(ROW(A62),$B$2:B261,0)</f>
        <v>#N/A</v>
      </c>
      <c r="G63" s="161" t="str">
        <f>IF(AND(COUNTIF(D$2:D63,D63)=1,D63&lt;&gt;""),COUNT(G$1:G62)+1,"")</f>
        <v/>
      </c>
      <c r="H63" s="161" t="str">
        <f t="shared" si="0"/>
        <v/>
      </c>
      <c r="I63" s="161" t="e">
        <f t="shared" si="1"/>
        <v>#N/A</v>
      </c>
      <c r="J63" s="161">
        <f>IF(ISNUMBER(SEARCH(Бланк!$Q$6,D63)),MAX($J$1:J62)+1,0)</f>
        <v>0</v>
      </c>
      <c r="K63" s="161" t="e">
        <f>VLOOKUP(F63,Стекла!A63:AH1577,5,FALSE)</f>
        <v>#N/A</v>
      </c>
      <c r="L63" s="161" t="str">
        <f>IF(J63&gt;0,VLOOKUP(Бланк!$Q$6,D63:F261,3,FALSE),"")</f>
        <v/>
      </c>
      <c r="AA63" s="161">
        <f>IF(ISNUMBER(SEARCH(Бланк!$Q$8,D63)),MAX($AA$1:AA62)+1,0)</f>
        <v>0</v>
      </c>
      <c r="AB63" s="161" t="e">
        <f>VLOOKUP(F63,Стекла!A63:$AH$1516,5,FALSE)</f>
        <v>#N/A</v>
      </c>
      <c r="AC63" s="161" t="str">
        <f>IF(AA63&gt;0,VLOOKUP(Бланк!$Q$8,D63:F10073,3,FALSE),"")</f>
        <v/>
      </c>
      <c r="AD63" s="161" t="e">
        <f t="shared" si="2"/>
        <v>#N/A</v>
      </c>
      <c r="BA63" s="161">
        <f>IF(ISNUMBER(SEARCH(Бланк!$Q$10,D63)),MAX(BA$1:$BA62)+1,0)</f>
        <v>0</v>
      </c>
      <c r="BB63" s="161" t="e">
        <f>VLOOKUP(F63,Стекла!A63:$H$1516,5,FALSE)</f>
        <v>#N/A</v>
      </c>
      <c r="BC63" s="161" t="str">
        <f>IF(BA63&gt;0,VLOOKUP(Бланк!$Q$10,D63:F10073,3,FALSE),"")</f>
        <v/>
      </c>
      <c r="BD63" s="161" t="e">
        <f t="shared" si="3"/>
        <v>#N/A</v>
      </c>
      <c r="CA63" s="161">
        <f>IF(ISNUMBER(SEARCH(Бланк!$Q$12,D63)),MAX($CA$1:CA62)+1,0)</f>
        <v>0</v>
      </c>
      <c r="CB63" s="161" t="e">
        <f>VLOOKUP(F63,Стекла!$A63:AA$1516,5,FALSE)</f>
        <v>#N/A</v>
      </c>
      <c r="CC63" s="161" t="str">
        <f>IF(CA63&gt;0,VLOOKUP(Бланк!$Q$12,D63:F10073,3,FALSE),"")</f>
        <v/>
      </c>
      <c r="DA63" s="161">
        <f>IF(ISNUMBER(SEARCH(Бланк!$Q$14,D63)),MAX($DA$1:DA62)+1,0)</f>
        <v>0</v>
      </c>
      <c r="DB63" s="161" t="e">
        <f>VLOOKUP(F63,Стекла!$A63:BA$1516,5,FALSE)</f>
        <v>#N/A</v>
      </c>
      <c r="DC63" s="161" t="str">
        <f>IF(DA63&gt;0,VLOOKUP(Бланк!$Q$14,D63:F10073,3,FALSE),"")</f>
        <v/>
      </c>
      <c r="EA63" s="161">
        <f>IF(ISNUMBER(SEARCH(Бланк!$Q$16,D63)),MAX($EA$1:EA62)+1,0)</f>
        <v>0</v>
      </c>
      <c r="EB63" s="161" t="e">
        <f>VLOOKUP(F63,Стекла!$A63:CA$1516,5,FALSE)</f>
        <v>#N/A</v>
      </c>
      <c r="EC63" s="161" t="str">
        <f>IF(EA63&gt;0,VLOOKUP(Бланк!$Q$16,D63:F10073,3,FALSE),"")</f>
        <v/>
      </c>
      <c r="FA63" s="161">
        <f>IF(ISNUMBER(SEARCH(Бланк!$Q$18,D63)),MAX($FA$1:FA62)+1,0)</f>
        <v>0</v>
      </c>
      <c r="FB63" s="161" t="e">
        <f>VLOOKUP(F63,Стекла!$A63:DA$1516,5,FALSE)</f>
        <v>#N/A</v>
      </c>
      <c r="FC63" s="161" t="str">
        <f>IF(FA63&gt;0,VLOOKUP(Бланк!$Q$18,D63:F10073,3,FALSE),"")</f>
        <v/>
      </c>
      <c r="GA63" s="161">
        <f>IF(ISNUMBER(SEARCH(Бланк!$Q$20,D63)),MAX($GA$1:GA62)+1,0)</f>
        <v>0</v>
      </c>
      <c r="GB63" s="161" t="e">
        <f>VLOOKUP(F63,Стекла!$A63:EA$1516,5,FALSE)</f>
        <v>#N/A</v>
      </c>
      <c r="GC63" s="161" t="str">
        <f>IF(GA63&gt;0,VLOOKUP(Бланк!$Q$20,D63:F10073,3,FALSE),"")</f>
        <v/>
      </c>
      <c r="HA63" s="161">
        <f>IF(ISNUMBER(SEARCH(Бланк!$Q$22,D63)),MAX($HA$1:HA62)+1,0)</f>
        <v>0</v>
      </c>
      <c r="HB63" s="161" t="e">
        <f>VLOOKUP(F63,Стекла!$A63:FA$1516,5,FALSE)</f>
        <v>#N/A</v>
      </c>
      <c r="HC63" s="161" t="str">
        <f>IF(HA63&gt;0,VLOOKUP(Бланк!$Q$22,D63:F10073,3,FALSE),"")</f>
        <v/>
      </c>
      <c r="IA63" s="161">
        <f>IF(ISNUMBER(SEARCH(Бланк!$Q$24,D63)),MAX($IA$1:IA62)+1,0)</f>
        <v>0</v>
      </c>
      <c r="IB63" s="161" t="e">
        <f>VLOOKUP(F63,Стекла!$A63:GA$1516,5,FALSE)</f>
        <v>#N/A</v>
      </c>
      <c r="IC63" s="161" t="str">
        <f>IF(IA63&gt;0,VLOOKUP(Бланк!$Q$24,D63:F10073,3,FALSE),"")</f>
        <v/>
      </c>
    </row>
    <row r="64" spans="1:237" x14ac:dyDescent="0.25">
      <c r="A64" s="161">
        <v>64</v>
      </c>
      <c r="B64" s="161">
        <f>IF(AND($E$1="ПУСТО",Стекла!E64&lt;&gt;""),MAX($B$1:B63)+1,IF(ISNUMBER(SEARCH($E$1,Стекла!B64)),MAX($B$1:B63)+1,0))</f>
        <v>0</v>
      </c>
      <c r="D64" s="161" t="str">
        <f>IF(ISERROR(F64),"",INDEX(Стекла!$E$2:$E$1001,F64,1))</f>
        <v/>
      </c>
      <c r="E64" s="161" t="str">
        <f>IF(ISERROR(F64),"",INDEX(Стекла!$B$2:$E$1001,F64,2))</f>
        <v/>
      </c>
      <c r="F64" s="161" t="e">
        <f>MATCH(ROW(A63),$B$2:B262,0)</f>
        <v>#N/A</v>
      </c>
      <c r="G64" s="161" t="str">
        <f>IF(AND(COUNTIF(D$2:D64,D64)=1,D64&lt;&gt;""),COUNT(G$1:G63)+1,"")</f>
        <v/>
      </c>
      <c r="H64" s="161" t="str">
        <f t="shared" si="0"/>
        <v/>
      </c>
      <c r="I64" s="161" t="e">
        <f t="shared" si="1"/>
        <v>#N/A</v>
      </c>
      <c r="J64" s="161">
        <f>IF(ISNUMBER(SEARCH(Бланк!$Q$6,D64)),MAX($J$1:J63)+1,0)</f>
        <v>0</v>
      </c>
      <c r="K64" s="161" t="e">
        <f>VLOOKUP(F64,Стекла!A64:AH1578,5,FALSE)</f>
        <v>#N/A</v>
      </c>
      <c r="L64" s="161" t="str">
        <f>IF(J64&gt;0,VLOOKUP(Бланк!$Q$6,D64:F262,3,FALSE),"")</f>
        <v/>
      </c>
      <c r="AA64" s="161">
        <f>IF(ISNUMBER(SEARCH(Бланк!$Q$8,D64)),MAX($AA$1:AA63)+1,0)</f>
        <v>0</v>
      </c>
      <c r="AB64" s="161" t="e">
        <f>VLOOKUP(F64,Стекла!A64:$AH$1516,5,FALSE)</f>
        <v>#N/A</v>
      </c>
      <c r="AC64" s="161" t="str">
        <f>IF(AA64&gt;0,VLOOKUP(Бланк!$Q$8,D64:F10074,3,FALSE),"")</f>
        <v/>
      </c>
      <c r="AD64" s="161" t="e">
        <f t="shared" si="2"/>
        <v>#N/A</v>
      </c>
      <c r="BA64" s="161">
        <f>IF(ISNUMBER(SEARCH(Бланк!$Q$10,D64)),MAX(BA$1:$BA63)+1,0)</f>
        <v>0</v>
      </c>
      <c r="BB64" s="161" t="e">
        <f>VLOOKUP(F64,Стекла!A64:$H$1516,5,FALSE)</f>
        <v>#N/A</v>
      </c>
      <c r="BC64" s="161" t="str">
        <f>IF(BA64&gt;0,VLOOKUP(Бланк!$Q$10,D64:F10074,3,FALSE),"")</f>
        <v/>
      </c>
      <c r="BD64" s="161" t="e">
        <f t="shared" si="3"/>
        <v>#N/A</v>
      </c>
      <c r="CA64" s="161">
        <f>IF(ISNUMBER(SEARCH(Бланк!$Q$12,D64)),MAX($CA$1:CA63)+1,0)</f>
        <v>0</v>
      </c>
      <c r="CB64" s="161" t="e">
        <f>VLOOKUP(F64,Стекла!$A64:AA$1516,5,FALSE)</f>
        <v>#N/A</v>
      </c>
      <c r="CC64" s="161" t="str">
        <f>IF(CA64&gt;0,VLOOKUP(Бланк!$Q$12,D64:F10074,3,FALSE),"")</f>
        <v/>
      </c>
      <c r="DA64" s="161">
        <f>IF(ISNUMBER(SEARCH(Бланк!$Q$14,D64)),MAX($DA$1:DA63)+1,0)</f>
        <v>0</v>
      </c>
      <c r="DB64" s="161" t="e">
        <f>VLOOKUP(F64,Стекла!$A64:BA$1516,5,FALSE)</f>
        <v>#N/A</v>
      </c>
      <c r="DC64" s="161" t="str">
        <f>IF(DA64&gt;0,VLOOKUP(Бланк!$Q$14,D64:F10074,3,FALSE),"")</f>
        <v/>
      </c>
      <c r="EA64" s="161">
        <f>IF(ISNUMBER(SEARCH(Бланк!$Q$16,D64)),MAX($EA$1:EA63)+1,0)</f>
        <v>0</v>
      </c>
      <c r="EB64" s="161" t="e">
        <f>VLOOKUP(F64,Стекла!$A64:CA$1516,5,FALSE)</f>
        <v>#N/A</v>
      </c>
      <c r="EC64" s="161" t="str">
        <f>IF(EA64&gt;0,VLOOKUP(Бланк!$Q$16,D64:F10074,3,FALSE),"")</f>
        <v/>
      </c>
      <c r="FA64" s="161">
        <f>IF(ISNUMBER(SEARCH(Бланк!$Q$18,D64)),MAX($FA$1:FA63)+1,0)</f>
        <v>0</v>
      </c>
      <c r="FB64" s="161" t="e">
        <f>VLOOKUP(F64,Стекла!$A64:DA$1516,5,FALSE)</f>
        <v>#N/A</v>
      </c>
      <c r="FC64" s="161" t="str">
        <f>IF(FA64&gt;0,VLOOKUP(Бланк!$Q$18,D64:F10074,3,FALSE),"")</f>
        <v/>
      </c>
      <c r="GA64" s="161">
        <f>IF(ISNUMBER(SEARCH(Бланк!$Q$20,D64)),MAX($GA$1:GA63)+1,0)</f>
        <v>0</v>
      </c>
      <c r="GB64" s="161" t="e">
        <f>VLOOKUP(F64,Стекла!$A64:EA$1516,5,FALSE)</f>
        <v>#N/A</v>
      </c>
      <c r="GC64" s="161" t="str">
        <f>IF(GA64&gt;0,VLOOKUP(Бланк!$Q$20,D64:F10074,3,FALSE),"")</f>
        <v/>
      </c>
      <c r="HA64" s="161">
        <f>IF(ISNUMBER(SEARCH(Бланк!$Q$22,D64)),MAX($HA$1:HA63)+1,0)</f>
        <v>0</v>
      </c>
      <c r="HB64" s="161" t="e">
        <f>VLOOKUP(F64,Стекла!$A64:FA$1516,5,FALSE)</f>
        <v>#N/A</v>
      </c>
      <c r="HC64" s="161" t="str">
        <f>IF(HA64&gt;0,VLOOKUP(Бланк!$Q$22,D64:F10074,3,FALSE),"")</f>
        <v/>
      </c>
      <c r="IA64" s="161">
        <f>IF(ISNUMBER(SEARCH(Бланк!$Q$24,D64)),MAX($IA$1:IA63)+1,0)</f>
        <v>0</v>
      </c>
      <c r="IB64" s="161" t="e">
        <f>VLOOKUP(F64,Стекла!$A64:GA$1516,5,FALSE)</f>
        <v>#N/A</v>
      </c>
      <c r="IC64" s="161" t="str">
        <f>IF(IA64&gt;0,VLOOKUP(Бланк!$Q$24,D64:F10074,3,FALSE),"")</f>
        <v/>
      </c>
    </row>
    <row r="65" spans="1:237" x14ac:dyDescent="0.25">
      <c r="A65" s="161">
        <v>65</v>
      </c>
      <c r="B65" s="161">
        <f>IF(AND($E$1="ПУСТО",Стекла!E65&lt;&gt;""),MAX($B$1:B64)+1,IF(ISNUMBER(SEARCH($E$1,Стекла!B65)),MAX($B$1:B64)+1,0))</f>
        <v>0</v>
      </c>
      <c r="D65" s="161" t="str">
        <f>IF(ISERROR(F65),"",INDEX(Стекла!$E$2:$E$1001,F65,1))</f>
        <v/>
      </c>
      <c r="E65" s="161" t="str">
        <f>IF(ISERROR(F65),"",INDEX(Стекла!$B$2:$E$1001,F65,2))</f>
        <v/>
      </c>
      <c r="F65" s="161" t="e">
        <f>MATCH(ROW(A64),$B$2:B263,0)</f>
        <v>#N/A</v>
      </c>
      <c r="G65" s="161" t="str">
        <f>IF(AND(COUNTIF(D$2:D65,D65)=1,D65&lt;&gt;""),COUNT(G$1:G64)+1,"")</f>
        <v/>
      </c>
      <c r="H65" s="161" t="str">
        <f t="shared" si="0"/>
        <v/>
      </c>
      <c r="I65" s="161" t="e">
        <f t="shared" si="1"/>
        <v>#N/A</v>
      </c>
      <c r="J65" s="161">
        <f>IF(ISNUMBER(SEARCH(Бланк!$Q$6,D65)),MAX($J$1:J64)+1,0)</f>
        <v>0</v>
      </c>
      <c r="K65" s="161" t="e">
        <f>VLOOKUP(F65,Стекла!A65:AH1579,5,FALSE)</f>
        <v>#N/A</v>
      </c>
      <c r="L65" s="161" t="str">
        <f>IF(J65&gt;0,VLOOKUP(Бланк!$Q$6,D65:F263,3,FALSE),"")</f>
        <v/>
      </c>
      <c r="AA65" s="161">
        <f>IF(ISNUMBER(SEARCH(Бланк!$Q$8,D65)),MAX($AA$1:AA64)+1,0)</f>
        <v>0</v>
      </c>
      <c r="AB65" s="161" t="e">
        <f>VLOOKUP(F65,Стекла!A65:$AH$1516,5,FALSE)</f>
        <v>#N/A</v>
      </c>
      <c r="AC65" s="161" t="str">
        <f>IF(AA65&gt;0,VLOOKUP(Бланк!$Q$8,D65:F10075,3,FALSE),"")</f>
        <v/>
      </c>
      <c r="AD65" s="161" t="e">
        <f t="shared" si="2"/>
        <v>#N/A</v>
      </c>
      <c r="BA65" s="161">
        <f>IF(ISNUMBER(SEARCH(Бланк!$Q$10,D65)),MAX(BA$1:$BA64)+1,0)</f>
        <v>0</v>
      </c>
      <c r="BB65" s="161" t="e">
        <f>VLOOKUP(F65,Стекла!A65:$H$1516,5,FALSE)</f>
        <v>#N/A</v>
      </c>
      <c r="BC65" s="161" t="str">
        <f>IF(BA65&gt;0,VLOOKUP(Бланк!$Q$10,D65:F10075,3,FALSE),"")</f>
        <v/>
      </c>
      <c r="BD65" s="161" t="e">
        <f t="shared" si="3"/>
        <v>#N/A</v>
      </c>
      <c r="CA65" s="161">
        <f>IF(ISNUMBER(SEARCH(Бланк!$Q$12,D65)),MAX($CA$1:CA64)+1,0)</f>
        <v>0</v>
      </c>
      <c r="CB65" s="161" t="e">
        <f>VLOOKUP(F65,Стекла!$A65:AA$1516,5,FALSE)</f>
        <v>#N/A</v>
      </c>
      <c r="CC65" s="161" t="str">
        <f>IF(CA65&gt;0,VLOOKUP(Бланк!$Q$12,D65:F10075,3,FALSE),"")</f>
        <v/>
      </c>
      <c r="DA65" s="161">
        <f>IF(ISNUMBER(SEARCH(Бланк!$Q$14,D65)),MAX($DA$1:DA64)+1,0)</f>
        <v>0</v>
      </c>
      <c r="DB65" s="161" t="e">
        <f>VLOOKUP(F65,Стекла!$A65:BA$1516,5,FALSE)</f>
        <v>#N/A</v>
      </c>
      <c r="DC65" s="161" t="str">
        <f>IF(DA65&gt;0,VLOOKUP(Бланк!$Q$14,D65:F10075,3,FALSE),"")</f>
        <v/>
      </c>
      <c r="EA65" s="161">
        <f>IF(ISNUMBER(SEARCH(Бланк!$Q$16,D65)),MAX($EA$1:EA64)+1,0)</f>
        <v>0</v>
      </c>
      <c r="EB65" s="161" t="e">
        <f>VLOOKUP(F65,Стекла!$A65:CA$1516,5,FALSE)</f>
        <v>#N/A</v>
      </c>
      <c r="EC65" s="161" t="str">
        <f>IF(EA65&gt;0,VLOOKUP(Бланк!$Q$16,D65:F10075,3,FALSE),"")</f>
        <v/>
      </c>
      <c r="FA65" s="161">
        <f>IF(ISNUMBER(SEARCH(Бланк!$Q$18,D65)),MAX($FA$1:FA64)+1,0)</f>
        <v>0</v>
      </c>
      <c r="FB65" s="161" t="e">
        <f>VLOOKUP(F65,Стекла!$A65:DA$1516,5,FALSE)</f>
        <v>#N/A</v>
      </c>
      <c r="FC65" s="161" t="str">
        <f>IF(FA65&gt;0,VLOOKUP(Бланк!$Q$18,D65:F10075,3,FALSE),"")</f>
        <v/>
      </c>
      <c r="GA65" s="161">
        <f>IF(ISNUMBER(SEARCH(Бланк!$Q$20,D65)),MAX($GA$1:GA64)+1,0)</f>
        <v>0</v>
      </c>
      <c r="GB65" s="161" t="e">
        <f>VLOOKUP(F65,Стекла!$A65:EA$1516,5,FALSE)</f>
        <v>#N/A</v>
      </c>
      <c r="GC65" s="161" t="str">
        <f>IF(GA65&gt;0,VLOOKUP(Бланк!$Q$20,D65:F10075,3,FALSE),"")</f>
        <v/>
      </c>
      <c r="HA65" s="161">
        <f>IF(ISNUMBER(SEARCH(Бланк!$Q$22,D65)),MAX($HA$1:HA64)+1,0)</f>
        <v>0</v>
      </c>
      <c r="HB65" s="161" t="e">
        <f>VLOOKUP(F65,Стекла!$A65:FA$1516,5,FALSE)</f>
        <v>#N/A</v>
      </c>
      <c r="HC65" s="161" t="str">
        <f>IF(HA65&gt;0,VLOOKUP(Бланк!$Q$22,D65:F10075,3,FALSE),"")</f>
        <v/>
      </c>
      <c r="IA65" s="161">
        <f>IF(ISNUMBER(SEARCH(Бланк!$Q$24,D65)),MAX($IA$1:IA64)+1,0)</f>
        <v>0</v>
      </c>
      <c r="IB65" s="161" t="e">
        <f>VLOOKUP(F65,Стекла!$A65:GA$1516,5,FALSE)</f>
        <v>#N/A</v>
      </c>
      <c r="IC65" s="161" t="str">
        <f>IF(IA65&gt;0,VLOOKUP(Бланк!$Q$24,D65:F10075,3,FALSE),"")</f>
        <v/>
      </c>
    </row>
    <row r="66" spans="1:237" x14ac:dyDescent="0.25">
      <c r="A66" s="161">
        <v>66</v>
      </c>
      <c r="B66" s="161">
        <f>IF(AND($E$1="ПУСТО",Стекла!E66&lt;&gt;""),MAX($B$1:B65)+1,IF(ISNUMBER(SEARCH($E$1,Стекла!B66)),MAX($B$1:B65)+1,0))</f>
        <v>0</v>
      </c>
      <c r="D66" s="161" t="str">
        <f>IF(ISERROR(F66),"",INDEX(Стекла!$E$2:$E$1001,F66,1))</f>
        <v/>
      </c>
      <c r="E66" s="161" t="str">
        <f>IF(ISERROR(F66),"",INDEX(Стекла!$B$2:$E$1001,F66,2))</f>
        <v/>
      </c>
      <c r="F66" s="161" t="e">
        <f>MATCH(ROW(A65),$B$2:B264,0)</f>
        <v>#N/A</v>
      </c>
      <c r="G66" s="161" t="str">
        <f>IF(AND(COUNTIF(D$2:D66,D66)=1,D66&lt;&gt;""),COUNT(G$1:G65)+1,"")</f>
        <v/>
      </c>
      <c r="H66" s="161" t="str">
        <f t="shared" si="0"/>
        <v/>
      </c>
      <c r="I66" s="161" t="e">
        <f t="shared" si="1"/>
        <v>#N/A</v>
      </c>
      <c r="J66" s="161">
        <f>IF(ISNUMBER(SEARCH(Бланк!$Q$6,D66)),MAX($J$1:J65)+1,0)</f>
        <v>0</v>
      </c>
      <c r="K66" s="161" t="e">
        <f>VLOOKUP(F66,Стекла!A66:AH1580,5,FALSE)</f>
        <v>#N/A</v>
      </c>
      <c r="L66" s="161" t="str">
        <f>IF(J66&gt;0,VLOOKUP(Бланк!$Q$6,D66:F264,3,FALSE),"")</f>
        <v/>
      </c>
      <c r="AA66" s="161">
        <f>IF(ISNUMBER(SEARCH(Бланк!$Q$8,D66)),MAX($AA$1:AA65)+1,0)</f>
        <v>0</v>
      </c>
      <c r="AB66" s="161" t="e">
        <f>VLOOKUP(F66,Стекла!A66:$AH$1516,5,FALSE)</f>
        <v>#N/A</v>
      </c>
      <c r="AC66" s="161" t="str">
        <f>IF(AA66&gt;0,VLOOKUP(Бланк!$Q$8,D66:F10076,3,FALSE),"")</f>
        <v/>
      </c>
      <c r="AD66" s="161" t="e">
        <f t="shared" si="2"/>
        <v>#N/A</v>
      </c>
      <c r="BA66" s="161">
        <f>IF(ISNUMBER(SEARCH(Бланк!$Q$10,D66)),MAX(BA$1:$BA65)+1,0)</f>
        <v>0</v>
      </c>
      <c r="BB66" s="161" t="e">
        <f>VLOOKUP(F66,Стекла!A66:$H$1516,5,FALSE)</f>
        <v>#N/A</v>
      </c>
      <c r="BC66" s="161" t="str">
        <f>IF(BA66&gt;0,VLOOKUP(Бланк!$Q$10,D66:F10076,3,FALSE),"")</f>
        <v/>
      </c>
      <c r="BD66" s="161" t="e">
        <f t="shared" si="3"/>
        <v>#N/A</v>
      </c>
      <c r="CA66" s="161">
        <f>IF(ISNUMBER(SEARCH(Бланк!$Q$12,D66)),MAX($CA$1:CA65)+1,0)</f>
        <v>0</v>
      </c>
      <c r="CB66" s="161" t="e">
        <f>VLOOKUP(F66,Стекла!$A66:AA$1516,5,FALSE)</f>
        <v>#N/A</v>
      </c>
      <c r="CC66" s="161" t="str">
        <f>IF(CA66&gt;0,VLOOKUP(Бланк!$Q$12,D66:F10076,3,FALSE),"")</f>
        <v/>
      </c>
      <c r="DA66" s="161">
        <f>IF(ISNUMBER(SEARCH(Бланк!$Q$14,D66)),MAX($DA$1:DA65)+1,0)</f>
        <v>0</v>
      </c>
      <c r="DB66" s="161" t="e">
        <f>VLOOKUP(F66,Стекла!$A66:BA$1516,5,FALSE)</f>
        <v>#N/A</v>
      </c>
      <c r="DC66" s="161" t="str">
        <f>IF(DA66&gt;0,VLOOKUP(Бланк!$Q$14,D66:F10076,3,FALSE),"")</f>
        <v/>
      </c>
      <c r="EA66" s="161">
        <f>IF(ISNUMBER(SEARCH(Бланк!$Q$16,D66)),MAX($EA$1:EA65)+1,0)</f>
        <v>0</v>
      </c>
      <c r="EB66" s="161" t="e">
        <f>VLOOKUP(F66,Стекла!$A66:CA$1516,5,FALSE)</f>
        <v>#N/A</v>
      </c>
      <c r="EC66" s="161" t="str">
        <f>IF(EA66&gt;0,VLOOKUP(Бланк!$Q$16,D66:F10076,3,FALSE),"")</f>
        <v/>
      </c>
      <c r="FA66" s="161">
        <f>IF(ISNUMBER(SEARCH(Бланк!$Q$18,D66)),MAX($FA$1:FA65)+1,0)</f>
        <v>0</v>
      </c>
      <c r="FB66" s="161" t="e">
        <f>VLOOKUP(F66,Стекла!$A66:DA$1516,5,FALSE)</f>
        <v>#N/A</v>
      </c>
      <c r="FC66" s="161" t="str">
        <f>IF(FA66&gt;0,VLOOKUP(Бланк!$Q$18,D66:F10076,3,FALSE),"")</f>
        <v/>
      </c>
      <c r="GA66" s="161">
        <f>IF(ISNUMBER(SEARCH(Бланк!$Q$20,D66)),MAX($GA$1:GA65)+1,0)</f>
        <v>0</v>
      </c>
      <c r="GB66" s="161" t="e">
        <f>VLOOKUP(F66,Стекла!$A66:EA$1516,5,FALSE)</f>
        <v>#N/A</v>
      </c>
      <c r="GC66" s="161" t="str">
        <f>IF(GA66&gt;0,VLOOKUP(Бланк!$Q$20,D66:F10076,3,FALSE),"")</f>
        <v/>
      </c>
      <c r="HA66" s="161">
        <f>IF(ISNUMBER(SEARCH(Бланк!$Q$22,D66)),MAX($HA$1:HA65)+1,0)</f>
        <v>0</v>
      </c>
      <c r="HB66" s="161" t="e">
        <f>VLOOKUP(F66,Стекла!$A66:FA$1516,5,FALSE)</f>
        <v>#N/A</v>
      </c>
      <c r="HC66" s="161" t="str">
        <f>IF(HA66&gt;0,VLOOKUP(Бланк!$Q$22,D66:F10076,3,FALSE),"")</f>
        <v/>
      </c>
      <c r="IA66" s="161">
        <f>IF(ISNUMBER(SEARCH(Бланк!$Q$24,D66)),MAX($IA$1:IA65)+1,0)</f>
        <v>0</v>
      </c>
      <c r="IB66" s="161" t="e">
        <f>VLOOKUP(F66,Стекла!$A66:GA$1516,5,FALSE)</f>
        <v>#N/A</v>
      </c>
      <c r="IC66" s="161" t="str">
        <f>IF(IA66&gt;0,VLOOKUP(Бланк!$Q$24,D66:F10076,3,FALSE),"")</f>
        <v/>
      </c>
    </row>
    <row r="67" spans="1:237" x14ac:dyDescent="0.25">
      <c r="A67" s="161">
        <v>67</v>
      </c>
      <c r="B67" s="161">
        <f>IF(AND($E$1="ПУСТО",Стекла!E67&lt;&gt;""),MAX($B$1:B66)+1,IF(ISNUMBER(SEARCH($E$1,Стекла!B67)),MAX($B$1:B66)+1,0))</f>
        <v>0</v>
      </c>
      <c r="D67" s="161" t="str">
        <f>IF(ISERROR(F67),"",INDEX(Стекла!$E$2:$E$1001,F67,1))</f>
        <v/>
      </c>
      <c r="E67" s="161" t="str">
        <f>IF(ISERROR(F67),"",INDEX(Стекла!$B$2:$E$1001,F67,2))</f>
        <v/>
      </c>
      <c r="F67" s="161" t="e">
        <f>MATCH(ROW(A66),$B$2:B265,0)</f>
        <v>#N/A</v>
      </c>
      <c r="G67" s="161" t="str">
        <f>IF(AND(COUNTIF(D$2:D67,D67)=1,D67&lt;&gt;""),COUNT(G$1:G66)+1,"")</f>
        <v/>
      </c>
      <c r="H67" s="161" t="str">
        <f t="shared" ref="H67:H130" si="4">D67</f>
        <v/>
      </c>
      <c r="I67" s="161" t="e">
        <f t="shared" ref="I67:I130" si="5">VLOOKUP(ROW(A66),G67:H71,2,FALSE)</f>
        <v>#N/A</v>
      </c>
      <c r="J67" s="161">
        <f>IF(ISNUMBER(SEARCH(Бланк!$Q$6,D67)),MAX($J$1:J66)+1,0)</f>
        <v>0</v>
      </c>
      <c r="K67" s="161" t="e">
        <f>VLOOKUP(F67,Стекла!A67:AH1581,5,FALSE)</f>
        <v>#N/A</v>
      </c>
      <c r="L67" s="161" t="str">
        <f>IF(J67&gt;0,VLOOKUP(Бланк!$Q$6,D67:F265,3,FALSE),"")</f>
        <v/>
      </c>
      <c r="AA67" s="161">
        <f>IF(ISNUMBER(SEARCH(Бланк!$Q$8,D67)),MAX($AA$1:AA66)+1,0)</f>
        <v>0</v>
      </c>
      <c r="AB67" s="161" t="e">
        <f>VLOOKUP(F67,Стекла!A67:$AH$1516,5,FALSE)</f>
        <v>#N/A</v>
      </c>
      <c r="AC67" s="161" t="str">
        <f>IF(AA67&gt;0,VLOOKUP(Бланк!$Q$8,D67:F10077,3,FALSE),"")</f>
        <v/>
      </c>
      <c r="AD67" s="161" t="e">
        <f t="shared" ref="AD67:AD130" si="6">VLOOKUP(ROW(R66),$AB$2:$AC$200,2,FALSE)</f>
        <v>#N/A</v>
      </c>
      <c r="BA67" s="161">
        <f>IF(ISNUMBER(SEARCH(Бланк!$Q$10,D67)),MAX(BA$1:$BA66)+1,0)</f>
        <v>0</v>
      </c>
      <c r="BB67" s="161" t="e">
        <f>VLOOKUP(F67,Стекла!A67:$H$1516,5,FALSE)</f>
        <v>#N/A</v>
      </c>
      <c r="BC67" s="161" t="str">
        <f>IF(BA67&gt;0,VLOOKUP(Бланк!$Q$10,D67:F10077,3,FALSE),"")</f>
        <v/>
      </c>
      <c r="BD67" s="161" t="e">
        <f t="shared" ref="BD67:BD130" si="7">VLOOKUP(ROW(AR66),$BA$2:$BC$200,2,FALSE)</f>
        <v>#N/A</v>
      </c>
      <c r="CA67" s="161">
        <f>IF(ISNUMBER(SEARCH(Бланк!$Q$12,D67)),MAX($CA$1:CA66)+1,0)</f>
        <v>0</v>
      </c>
      <c r="CB67" s="161" t="e">
        <f>VLOOKUP(F67,Стекла!$A67:AA$1516,5,FALSE)</f>
        <v>#N/A</v>
      </c>
      <c r="CC67" s="161" t="str">
        <f>IF(CA67&gt;0,VLOOKUP(Бланк!$Q$12,D67:F10077,3,FALSE),"")</f>
        <v/>
      </c>
      <c r="DA67" s="161">
        <f>IF(ISNUMBER(SEARCH(Бланк!$Q$14,D67)),MAX($DA$1:DA66)+1,0)</f>
        <v>0</v>
      </c>
      <c r="DB67" s="161" t="e">
        <f>VLOOKUP(F67,Стекла!$A67:BA$1516,5,FALSE)</f>
        <v>#N/A</v>
      </c>
      <c r="DC67" s="161" t="str">
        <f>IF(DA67&gt;0,VLOOKUP(Бланк!$Q$14,D67:F10077,3,FALSE),"")</f>
        <v/>
      </c>
      <c r="EA67" s="161">
        <f>IF(ISNUMBER(SEARCH(Бланк!$Q$16,D67)),MAX($EA$1:EA66)+1,0)</f>
        <v>0</v>
      </c>
      <c r="EB67" s="161" t="e">
        <f>VLOOKUP(F67,Стекла!$A67:CA$1516,5,FALSE)</f>
        <v>#N/A</v>
      </c>
      <c r="EC67" s="161" t="str">
        <f>IF(EA67&gt;0,VLOOKUP(Бланк!$Q$16,D67:F10077,3,FALSE),"")</f>
        <v/>
      </c>
      <c r="FA67" s="161">
        <f>IF(ISNUMBER(SEARCH(Бланк!$Q$18,D67)),MAX($FA$1:FA66)+1,0)</f>
        <v>0</v>
      </c>
      <c r="FB67" s="161" t="e">
        <f>VLOOKUP(F67,Стекла!$A67:DA$1516,5,FALSE)</f>
        <v>#N/A</v>
      </c>
      <c r="FC67" s="161" t="str">
        <f>IF(FA67&gt;0,VLOOKUP(Бланк!$Q$18,D67:F10077,3,FALSE),"")</f>
        <v/>
      </c>
      <c r="GA67" s="161">
        <f>IF(ISNUMBER(SEARCH(Бланк!$Q$20,D67)),MAX($GA$1:GA66)+1,0)</f>
        <v>0</v>
      </c>
      <c r="GB67" s="161" t="e">
        <f>VLOOKUP(F67,Стекла!$A67:EA$1516,5,FALSE)</f>
        <v>#N/A</v>
      </c>
      <c r="GC67" s="161" t="str">
        <f>IF(GA67&gt;0,VLOOKUP(Бланк!$Q$20,D67:F10077,3,FALSE),"")</f>
        <v/>
      </c>
      <c r="HA67" s="161">
        <f>IF(ISNUMBER(SEARCH(Бланк!$Q$22,D67)),MAX($HA$1:HA66)+1,0)</f>
        <v>0</v>
      </c>
      <c r="HB67" s="161" t="e">
        <f>VLOOKUP(F67,Стекла!$A67:FA$1516,5,FALSE)</f>
        <v>#N/A</v>
      </c>
      <c r="HC67" s="161" t="str">
        <f>IF(HA67&gt;0,VLOOKUP(Бланк!$Q$22,D67:F10077,3,FALSE),"")</f>
        <v/>
      </c>
      <c r="IA67" s="161">
        <f>IF(ISNUMBER(SEARCH(Бланк!$Q$24,D67)),MAX($IA$1:IA66)+1,0)</f>
        <v>0</v>
      </c>
      <c r="IB67" s="161" t="e">
        <f>VLOOKUP(F67,Стекла!$A67:GA$1516,5,FALSE)</f>
        <v>#N/A</v>
      </c>
      <c r="IC67" s="161" t="str">
        <f>IF(IA67&gt;0,VLOOKUP(Бланк!$Q$24,D67:F10077,3,FALSE),"")</f>
        <v/>
      </c>
    </row>
    <row r="68" spans="1:237" x14ac:dyDescent="0.25">
      <c r="A68" s="161">
        <v>68</v>
      </c>
      <c r="B68" s="161">
        <f>IF(AND($E$1="ПУСТО",Стекла!E68&lt;&gt;""),MAX($B$1:B67)+1,IF(ISNUMBER(SEARCH($E$1,Стекла!B68)),MAX($B$1:B67)+1,0))</f>
        <v>0</v>
      </c>
      <c r="D68" s="161" t="str">
        <f>IF(ISERROR(F68),"",INDEX(Стекла!$E$2:$E$1001,F68,1))</f>
        <v/>
      </c>
      <c r="E68" s="161" t="str">
        <f>IF(ISERROR(F68),"",INDEX(Стекла!$B$2:$E$1001,F68,2))</f>
        <v/>
      </c>
      <c r="F68" s="161" t="e">
        <f>MATCH(ROW(A67),$B$2:B266,0)</f>
        <v>#N/A</v>
      </c>
      <c r="G68" s="161" t="str">
        <f>IF(AND(COUNTIF(D$2:D68,D68)=1,D68&lt;&gt;""),COUNT(G$1:G67)+1,"")</f>
        <v/>
      </c>
      <c r="H68" s="161" t="str">
        <f t="shared" si="4"/>
        <v/>
      </c>
      <c r="I68" s="161" t="e">
        <f t="shared" si="5"/>
        <v>#N/A</v>
      </c>
      <c r="J68" s="161">
        <f>IF(ISNUMBER(SEARCH(Бланк!$Q$6,D68)),MAX($J$1:J67)+1,0)</f>
        <v>0</v>
      </c>
      <c r="K68" s="161" t="e">
        <f>VLOOKUP(F68,Стекла!A68:AH1582,5,FALSE)</f>
        <v>#N/A</v>
      </c>
      <c r="L68" s="161" t="str">
        <f>IF(J68&gt;0,VLOOKUP(Бланк!$Q$6,D68:F266,3,FALSE),"")</f>
        <v/>
      </c>
      <c r="AA68" s="161">
        <f>IF(ISNUMBER(SEARCH(Бланк!$Q$8,D68)),MAX($AA$1:AA67)+1,0)</f>
        <v>0</v>
      </c>
      <c r="AB68" s="161" t="e">
        <f>VLOOKUP(F68,Стекла!A68:$AH$1516,5,FALSE)</f>
        <v>#N/A</v>
      </c>
      <c r="AC68" s="161" t="str">
        <f>IF(AA68&gt;0,VLOOKUP(Бланк!$Q$8,D68:F10078,3,FALSE),"")</f>
        <v/>
      </c>
      <c r="AD68" s="161" t="e">
        <f t="shared" si="6"/>
        <v>#N/A</v>
      </c>
      <c r="BA68" s="161">
        <f>IF(ISNUMBER(SEARCH(Бланк!$Q$10,D68)),MAX(BA$1:$BA67)+1,0)</f>
        <v>0</v>
      </c>
      <c r="BB68" s="161" t="e">
        <f>VLOOKUP(F68,Стекла!A68:$H$1516,5,FALSE)</f>
        <v>#N/A</v>
      </c>
      <c r="BC68" s="161" t="str">
        <f>IF(BA68&gt;0,VLOOKUP(Бланк!$Q$10,D68:F10078,3,FALSE),"")</f>
        <v/>
      </c>
      <c r="BD68" s="161" t="e">
        <f t="shared" si="7"/>
        <v>#N/A</v>
      </c>
      <c r="CA68" s="161">
        <f>IF(ISNUMBER(SEARCH(Бланк!$Q$12,D68)),MAX($CA$1:CA67)+1,0)</f>
        <v>0</v>
      </c>
      <c r="CB68" s="161" t="e">
        <f>VLOOKUP(F68,Стекла!$A68:AA$1516,5,FALSE)</f>
        <v>#N/A</v>
      </c>
      <c r="CC68" s="161" t="str">
        <f>IF(CA68&gt;0,VLOOKUP(Бланк!$Q$12,D68:F10078,3,FALSE),"")</f>
        <v/>
      </c>
      <c r="DA68" s="161">
        <f>IF(ISNUMBER(SEARCH(Бланк!$Q$14,D68)),MAX($DA$1:DA67)+1,0)</f>
        <v>0</v>
      </c>
      <c r="DB68" s="161" t="e">
        <f>VLOOKUP(F68,Стекла!$A68:BA$1516,5,FALSE)</f>
        <v>#N/A</v>
      </c>
      <c r="DC68" s="161" t="str">
        <f>IF(DA68&gt;0,VLOOKUP(Бланк!$Q$14,D68:F10078,3,FALSE),"")</f>
        <v/>
      </c>
      <c r="EA68" s="161">
        <f>IF(ISNUMBER(SEARCH(Бланк!$Q$16,D68)),MAX($EA$1:EA67)+1,0)</f>
        <v>0</v>
      </c>
      <c r="EB68" s="161" t="e">
        <f>VLOOKUP(F68,Стекла!$A68:CA$1516,5,FALSE)</f>
        <v>#N/A</v>
      </c>
      <c r="EC68" s="161" t="str">
        <f>IF(EA68&gt;0,VLOOKUP(Бланк!$Q$16,D68:F10078,3,FALSE),"")</f>
        <v/>
      </c>
      <c r="FA68" s="161">
        <f>IF(ISNUMBER(SEARCH(Бланк!$Q$18,D68)),MAX($FA$1:FA67)+1,0)</f>
        <v>0</v>
      </c>
      <c r="FB68" s="161" t="e">
        <f>VLOOKUP(F68,Стекла!$A68:DA$1516,5,FALSE)</f>
        <v>#N/A</v>
      </c>
      <c r="FC68" s="161" t="str">
        <f>IF(FA68&gt;0,VLOOKUP(Бланк!$Q$18,D68:F10078,3,FALSE),"")</f>
        <v/>
      </c>
      <c r="GA68" s="161">
        <f>IF(ISNUMBER(SEARCH(Бланк!$Q$20,D68)),MAX($GA$1:GA67)+1,0)</f>
        <v>0</v>
      </c>
      <c r="GB68" s="161" t="e">
        <f>VLOOKUP(F68,Стекла!$A68:EA$1516,5,FALSE)</f>
        <v>#N/A</v>
      </c>
      <c r="GC68" s="161" t="str">
        <f>IF(GA68&gt;0,VLOOKUP(Бланк!$Q$20,D68:F10078,3,FALSE),"")</f>
        <v/>
      </c>
      <c r="HA68" s="161">
        <f>IF(ISNUMBER(SEARCH(Бланк!$Q$22,D68)),MAX($HA$1:HA67)+1,0)</f>
        <v>0</v>
      </c>
      <c r="HB68" s="161" t="e">
        <f>VLOOKUP(F68,Стекла!$A68:FA$1516,5,FALSE)</f>
        <v>#N/A</v>
      </c>
      <c r="HC68" s="161" t="str">
        <f>IF(HA68&gt;0,VLOOKUP(Бланк!$Q$22,D68:F10078,3,FALSE),"")</f>
        <v/>
      </c>
      <c r="IA68" s="161">
        <f>IF(ISNUMBER(SEARCH(Бланк!$Q$24,D68)),MAX($IA$1:IA67)+1,0)</f>
        <v>0</v>
      </c>
      <c r="IB68" s="161" t="e">
        <f>VLOOKUP(F68,Стекла!$A68:GA$1516,5,FALSE)</f>
        <v>#N/A</v>
      </c>
      <c r="IC68" s="161" t="str">
        <f>IF(IA68&gt;0,VLOOKUP(Бланк!$Q$24,D68:F10078,3,FALSE),"")</f>
        <v/>
      </c>
    </row>
    <row r="69" spans="1:237" x14ac:dyDescent="0.25">
      <c r="A69" s="161">
        <v>69</v>
      </c>
      <c r="B69" s="161">
        <f>IF(AND($E$1="ПУСТО",Стекла!E69&lt;&gt;""),MAX($B$1:B68)+1,IF(ISNUMBER(SEARCH($E$1,Стекла!B69)),MAX($B$1:B68)+1,0))</f>
        <v>0</v>
      </c>
      <c r="D69" s="161" t="str">
        <f>IF(ISERROR(F69),"",INDEX(Стекла!$E$2:$E$1001,F69,1))</f>
        <v/>
      </c>
      <c r="E69" s="161" t="str">
        <f>IF(ISERROR(F69),"",INDEX(Стекла!$B$2:$E$1001,F69,2))</f>
        <v/>
      </c>
      <c r="F69" s="161" t="e">
        <f>MATCH(ROW(A68),$B$2:B267,0)</f>
        <v>#N/A</v>
      </c>
      <c r="G69" s="161" t="str">
        <f>IF(AND(COUNTIF(D$2:D69,D69)=1,D69&lt;&gt;""),COUNT(G$1:G68)+1,"")</f>
        <v/>
      </c>
      <c r="H69" s="161" t="str">
        <f t="shared" si="4"/>
        <v/>
      </c>
      <c r="I69" s="161" t="e">
        <f t="shared" si="5"/>
        <v>#N/A</v>
      </c>
      <c r="J69" s="161">
        <f>IF(ISNUMBER(SEARCH(Бланк!$Q$6,D69)),MAX($J$1:J68)+1,0)</f>
        <v>0</v>
      </c>
      <c r="K69" s="161" t="e">
        <f>VLOOKUP(F69,Стекла!A69:AH1583,5,FALSE)</f>
        <v>#N/A</v>
      </c>
      <c r="L69" s="161" t="str">
        <f>IF(J69&gt;0,VLOOKUP(Бланк!$Q$6,D69:F267,3,FALSE),"")</f>
        <v/>
      </c>
      <c r="AA69" s="161">
        <f>IF(ISNUMBER(SEARCH(Бланк!$Q$8,D69)),MAX($AA$1:AA68)+1,0)</f>
        <v>0</v>
      </c>
      <c r="AB69" s="161" t="e">
        <f>VLOOKUP(F69,Стекла!A69:$AH$1516,5,FALSE)</f>
        <v>#N/A</v>
      </c>
      <c r="AC69" s="161" t="str">
        <f>IF(AA69&gt;0,VLOOKUP(Бланк!$Q$8,D69:F10079,3,FALSE),"")</f>
        <v/>
      </c>
      <c r="AD69" s="161" t="e">
        <f t="shared" si="6"/>
        <v>#N/A</v>
      </c>
      <c r="BA69" s="161">
        <f>IF(ISNUMBER(SEARCH(Бланк!$Q$10,D69)),MAX(BA$1:$BA68)+1,0)</f>
        <v>0</v>
      </c>
      <c r="BB69" s="161" t="e">
        <f>VLOOKUP(F69,Стекла!A69:$H$1516,5,FALSE)</f>
        <v>#N/A</v>
      </c>
      <c r="BC69" s="161" t="str">
        <f>IF(BA69&gt;0,VLOOKUP(Бланк!$Q$10,D69:F10079,3,FALSE),"")</f>
        <v/>
      </c>
      <c r="BD69" s="161" t="e">
        <f t="shared" si="7"/>
        <v>#N/A</v>
      </c>
      <c r="CA69" s="161">
        <f>IF(ISNUMBER(SEARCH(Бланк!$Q$12,D69)),MAX($CA$1:CA68)+1,0)</f>
        <v>0</v>
      </c>
      <c r="CB69" s="161" t="e">
        <f>VLOOKUP(F69,Стекла!$A69:AA$1516,5,FALSE)</f>
        <v>#N/A</v>
      </c>
      <c r="CC69" s="161" t="str">
        <f>IF(CA69&gt;0,VLOOKUP(Бланк!$Q$12,D69:F10079,3,FALSE),"")</f>
        <v/>
      </c>
      <c r="DA69" s="161">
        <f>IF(ISNUMBER(SEARCH(Бланк!$Q$14,D69)),MAX($DA$1:DA68)+1,0)</f>
        <v>0</v>
      </c>
      <c r="DB69" s="161" t="e">
        <f>VLOOKUP(F69,Стекла!$A69:BA$1516,5,FALSE)</f>
        <v>#N/A</v>
      </c>
      <c r="DC69" s="161" t="str">
        <f>IF(DA69&gt;0,VLOOKUP(Бланк!$Q$14,D69:F10079,3,FALSE),"")</f>
        <v/>
      </c>
      <c r="EA69" s="161">
        <f>IF(ISNUMBER(SEARCH(Бланк!$Q$16,D69)),MAX($EA$1:EA68)+1,0)</f>
        <v>0</v>
      </c>
      <c r="EB69" s="161" t="e">
        <f>VLOOKUP(F69,Стекла!$A69:CA$1516,5,FALSE)</f>
        <v>#N/A</v>
      </c>
      <c r="EC69" s="161" t="str">
        <f>IF(EA69&gt;0,VLOOKUP(Бланк!$Q$16,D69:F10079,3,FALSE),"")</f>
        <v/>
      </c>
      <c r="FA69" s="161">
        <f>IF(ISNUMBER(SEARCH(Бланк!$Q$18,D69)),MAX($FA$1:FA68)+1,0)</f>
        <v>0</v>
      </c>
      <c r="FB69" s="161" t="e">
        <f>VLOOKUP(F69,Стекла!$A69:DA$1516,5,FALSE)</f>
        <v>#N/A</v>
      </c>
      <c r="FC69" s="161" t="str">
        <f>IF(FA69&gt;0,VLOOKUP(Бланк!$Q$18,D69:F10079,3,FALSE),"")</f>
        <v/>
      </c>
      <c r="GA69" s="161">
        <f>IF(ISNUMBER(SEARCH(Бланк!$Q$20,D69)),MAX($GA$1:GA68)+1,0)</f>
        <v>0</v>
      </c>
      <c r="GB69" s="161" t="e">
        <f>VLOOKUP(F69,Стекла!$A69:EA$1516,5,FALSE)</f>
        <v>#N/A</v>
      </c>
      <c r="GC69" s="161" t="str">
        <f>IF(GA69&gt;0,VLOOKUP(Бланк!$Q$20,D69:F10079,3,FALSE),"")</f>
        <v/>
      </c>
      <c r="HA69" s="161">
        <f>IF(ISNUMBER(SEARCH(Бланк!$Q$22,D69)),MAX($HA$1:HA68)+1,0)</f>
        <v>0</v>
      </c>
      <c r="HB69" s="161" t="e">
        <f>VLOOKUP(F69,Стекла!$A69:FA$1516,5,FALSE)</f>
        <v>#N/A</v>
      </c>
      <c r="HC69" s="161" t="str">
        <f>IF(HA69&gt;0,VLOOKUP(Бланк!$Q$22,D69:F10079,3,FALSE),"")</f>
        <v/>
      </c>
      <c r="IA69" s="161">
        <f>IF(ISNUMBER(SEARCH(Бланк!$Q$24,D69)),MAX($IA$1:IA68)+1,0)</f>
        <v>0</v>
      </c>
      <c r="IB69" s="161" t="e">
        <f>VLOOKUP(F69,Стекла!$A69:GA$1516,5,FALSE)</f>
        <v>#N/A</v>
      </c>
      <c r="IC69" s="161" t="str">
        <f>IF(IA69&gt;0,VLOOKUP(Бланк!$Q$24,D69:F10079,3,FALSE),"")</f>
        <v/>
      </c>
    </row>
    <row r="70" spans="1:237" x14ac:dyDescent="0.25">
      <c r="A70" s="161">
        <v>70</v>
      </c>
      <c r="B70" s="161">
        <f>IF(AND($E$1="ПУСТО",Стекла!E70&lt;&gt;""),MAX($B$1:B69)+1,IF(ISNUMBER(SEARCH($E$1,Стекла!B70)),MAX($B$1:B69)+1,0))</f>
        <v>0</v>
      </c>
      <c r="D70" s="161" t="str">
        <f>IF(ISERROR(F70),"",INDEX(Стекла!$E$2:$E$1001,F70,1))</f>
        <v/>
      </c>
      <c r="E70" s="161" t="str">
        <f>IF(ISERROR(F70),"",INDEX(Стекла!$B$2:$E$1001,F70,2))</f>
        <v/>
      </c>
      <c r="F70" s="161" t="e">
        <f>MATCH(ROW(A69),$B$2:B268,0)</f>
        <v>#N/A</v>
      </c>
      <c r="G70" s="161" t="str">
        <f>IF(AND(COUNTIF(D$2:D70,D70)=1,D70&lt;&gt;""),COUNT(G$1:G69)+1,"")</f>
        <v/>
      </c>
      <c r="H70" s="161" t="str">
        <f t="shared" si="4"/>
        <v/>
      </c>
      <c r="I70" s="161" t="e">
        <f t="shared" si="5"/>
        <v>#N/A</v>
      </c>
      <c r="J70" s="161">
        <f>IF(ISNUMBER(SEARCH(Бланк!$Q$6,D70)),MAX($J$1:J69)+1,0)</f>
        <v>0</v>
      </c>
      <c r="K70" s="161" t="e">
        <f>VLOOKUP(F70,Стекла!A70:AH1584,5,FALSE)</f>
        <v>#N/A</v>
      </c>
      <c r="L70" s="161" t="str">
        <f>IF(J70&gt;0,VLOOKUP(Бланк!$Q$6,D70:F268,3,FALSE),"")</f>
        <v/>
      </c>
      <c r="AA70" s="161">
        <f>IF(ISNUMBER(SEARCH(Бланк!$Q$8,D70)),MAX($AA$1:AA69)+1,0)</f>
        <v>0</v>
      </c>
      <c r="AB70" s="161" t="e">
        <f>VLOOKUP(F70,Стекла!A70:$AH$1516,5,FALSE)</f>
        <v>#N/A</v>
      </c>
      <c r="AC70" s="161" t="str">
        <f>IF(AA70&gt;0,VLOOKUP(Бланк!$Q$8,D70:F10080,3,FALSE),"")</f>
        <v/>
      </c>
      <c r="AD70" s="161" t="e">
        <f t="shared" si="6"/>
        <v>#N/A</v>
      </c>
      <c r="BA70" s="161">
        <f>IF(ISNUMBER(SEARCH(Бланк!$Q$10,D70)),MAX(BA$1:$BA69)+1,0)</f>
        <v>0</v>
      </c>
      <c r="BB70" s="161" t="e">
        <f>VLOOKUP(F70,Стекла!A70:$H$1516,5,FALSE)</f>
        <v>#N/A</v>
      </c>
      <c r="BC70" s="161" t="str">
        <f>IF(BA70&gt;0,VLOOKUP(Бланк!$Q$10,D70:F10080,3,FALSE),"")</f>
        <v/>
      </c>
      <c r="BD70" s="161" t="e">
        <f t="shared" si="7"/>
        <v>#N/A</v>
      </c>
      <c r="CA70" s="161">
        <f>IF(ISNUMBER(SEARCH(Бланк!$Q$12,D70)),MAX($CA$1:CA69)+1,0)</f>
        <v>0</v>
      </c>
      <c r="CB70" s="161" t="e">
        <f>VLOOKUP(F70,Стекла!$A70:AA$1516,5,FALSE)</f>
        <v>#N/A</v>
      </c>
      <c r="CC70" s="161" t="str">
        <f>IF(CA70&gt;0,VLOOKUP(Бланк!$Q$12,D70:F10080,3,FALSE),"")</f>
        <v/>
      </c>
      <c r="DA70" s="161">
        <f>IF(ISNUMBER(SEARCH(Бланк!$Q$14,D70)),MAX($DA$1:DA69)+1,0)</f>
        <v>0</v>
      </c>
      <c r="DB70" s="161" t="e">
        <f>VLOOKUP(F70,Стекла!$A70:BA$1516,5,FALSE)</f>
        <v>#N/A</v>
      </c>
      <c r="DC70" s="161" t="str">
        <f>IF(DA70&gt;0,VLOOKUP(Бланк!$Q$14,D70:F10080,3,FALSE),"")</f>
        <v/>
      </c>
      <c r="EA70" s="161">
        <f>IF(ISNUMBER(SEARCH(Бланк!$Q$16,D70)),MAX($EA$1:EA69)+1,0)</f>
        <v>0</v>
      </c>
      <c r="EB70" s="161" t="e">
        <f>VLOOKUP(F70,Стекла!$A70:CA$1516,5,FALSE)</f>
        <v>#N/A</v>
      </c>
      <c r="EC70" s="161" t="str">
        <f>IF(EA70&gt;0,VLOOKUP(Бланк!$Q$16,D70:F10080,3,FALSE),"")</f>
        <v/>
      </c>
      <c r="FA70" s="161">
        <f>IF(ISNUMBER(SEARCH(Бланк!$Q$18,D70)),MAX($FA$1:FA69)+1,0)</f>
        <v>0</v>
      </c>
      <c r="FB70" s="161" t="e">
        <f>VLOOKUP(F70,Стекла!$A70:DA$1516,5,FALSE)</f>
        <v>#N/A</v>
      </c>
      <c r="FC70" s="161" t="str">
        <f>IF(FA70&gt;0,VLOOKUP(Бланк!$Q$18,D70:F10080,3,FALSE),"")</f>
        <v/>
      </c>
      <c r="GA70" s="161">
        <f>IF(ISNUMBER(SEARCH(Бланк!$Q$20,D70)),MAX($GA$1:GA69)+1,0)</f>
        <v>0</v>
      </c>
      <c r="GB70" s="161" t="e">
        <f>VLOOKUP(F70,Стекла!$A70:EA$1516,5,FALSE)</f>
        <v>#N/A</v>
      </c>
      <c r="GC70" s="161" t="str">
        <f>IF(GA70&gt;0,VLOOKUP(Бланк!$Q$20,D70:F10080,3,FALSE),"")</f>
        <v/>
      </c>
      <c r="HA70" s="161">
        <f>IF(ISNUMBER(SEARCH(Бланк!$Q$22,D70)),MAX($HA$1:HA69)+1,0)</f>
        <v>0</v>
      </c>
      <c r="HB70" s="161" t="e">
        <f>VLOOKUP(F70,Стекла!$A70:FA$1516,5,FALSE)</f>
        <v>#N/A</v>
      </c>
      <c r="HC70" s="161" t="str">
        <f>IF(HA70&gt;0,VLOOKUP(Бланк!$Q$22,D70:F10080,3,FALSE),"")</f>
        <v/>
      </c>
      <c r="IA70" s="161">
        <f>IF(ISNUMBER(SEARCH(Бланк!$Q$24,D70)),MAX($IA$1:IA69)+1,0)</f>
        <v>0</v>
      </c>
      <c r="IB70" s="161" t="e">
        <f>VLOOKUP(F70,Стекла!$A70:GA$1516,5,FALSE)</f>
        <v>#N/A</v>
      </c>
      <c r="IC70" s="161" t="str">
        <f>IF(IA70&gt;0,VLOOKUP(Бланк!$Q$24,D70:F10080,3,FALSE),"")</f>
        <v/>
      </c>
    </row>
    <row r="71" spans="1:237" x14ac:dyDescent="0.25">
      <c r="A71" s="161">
        <v>71</v>
      </c>
      <c r="B71" s="161">
        <f>IF(AND($E$1="ПУСТО",Стекла!E71&lt;&gt;""),MAX($B$1:B70)+1,IF(ISNUMBER(SEARCH($E$1,Стекла!B71)),MAX($B$1:B70)+1,0))</f>
        <v>0</v>
      </c>
      <c r="D71" s="161" t="str">
        <f>IF(ISERROR(F71),"",INDEX(Стекла!$E$2:$E$1001,F71,1))</f>
        <v/>
      </c>
      <c r="E71" s="161" t="str">
        <f>IF(ISERROR(F71),"",INDEX(Стекла!$B$2:$E$1001,F71,2))</f>
        <v/>
      </c>
      <c r="F71" s="161" t="e">
        <f>MATCH(ROW(A70),$B$2:B269,0)</f>
        <v>#N/A</v>
      </c>
      <c r="G71" s="161" t="str">
        <f>IF(AND(COUNTIF(D$2:D71,D71)=1,D71&lt;&gt;""),COUNT(G$1:G70)+1,"")</f>
        <v/>
      </c>
      <c r="H71" s="161" t="str">
        <f t="shared" si="4"/>
        <v/>
      </c>
      <c r="I71" s="161" t="e">
        <f t="shared" si="5"/>
        <v>#N/A</v>
      </c>
      <c r="J71" s="161">
        <f>IF(ISNUMBER(SEARCH(Бланк!$Q$6,D71)),MAX($J$1:J70)+1,0)</f>
        <v>0</v>
      </c>
      <c r="K71" s="161" t="e">
        <f>VLOOKUP(F71,Стекла!A71:AH1585,5,FALSE)</f>
        <v>#N/A</v>
      </c>
      <c r="L71" s="161" t="str">
        <f>IF(J71&gt;0,VLOOKUP(Бланк!$Q$6,D71:F269,3,FALSE),"")</f>
        <v/>
      </c>
      <c r="AA71" s="161">
        <f>IF(ISNUMBER(SEARCH(Бланк!$Q$8,D71)),MAX($AA$1:AA70)+1,0)</f>
        <v>0</v>
      </c>
      <c r="AB71" s="161" t="e">
        <f>VLOOKUP(F71,Стекла!A71:$AH$1516,5,FALSE)</f>
        <v>#N/A</v>
      </c>
      <c r="AC71" s="161" t="str">
        <f>IF(AA71&gt;0,VLOOKUP(Бланк!$Q$8,D71:F10081,3,FALSE),"")</f>
        <v/>
      </c>
      <c r="AD71" s="161" t="e">
        <f t="shared" si="6"/>
        <v>#N/A</v>
      </c>
      <c r="BA71" s="161">
        <f>IF(ISNUMBER(SEARCH(Бланк!$Q$10,D71)),MAX(BA$1:$BA70)+1,0)</f>
        <v>0</v>
      </c>
      <c r="BB71" s="161" t="e">
        <f>VLOOKUP(F71,Стекла!A71:$H$1516,5,FALSE)</f>
        <v>#N/A</v>
      </c>
      <c r="BC71" s="161" t="str">
        <f>IF(BA71&gt;0,VLOOKUP(Бланк!$Q$10,D71:F10081,3,FALSE),"")</f>
        <v/>
      </c>
      <c r="BD71" s="161" t="e">
        <f t="shared" si="7"/>
        <v>#N/A</v>
      </c>
      <c r="CA71" s="161">
        <f>IF(ISNUMBER(SEARCH(Бланк!$Q$12,D71)),MAX($CA$1:CA70)+1,0)</f>
        <v>0</v>
      </c>
      <c r="CB71" s="161" t="e">
        <f>VLOOKUP(F71,Стекла!$A71:AA$1516,5,FALSE)</f>
        <v>#N/A</v>
      </c>
      <c r="CC71" s="161" t="str">
        <f>IF(CA71&gt;0,VLOOKUP(Бланк!$Q$12,D71:F10081,3,FALSE),"")</f>
        <v/>
      </c>
      <c r="DA71" s="161">
        <f>IF(ISNUMBER(SEARCH(Бланк!$Q$14,D71)),MAX($DA$1:DA70)+1,0)</f>
        <v>0</v>
      </c>
      <c r="DB71" s="161" t="e">
        <f>VLOOKUP(F71,Стекла!$A71:BA$1516,5,FALSE)</f>
        <v>#N/A</v>
      </c>
      <c r="DC71" s="161" t="str">
        <f>IF(DA71&gt;0,VLOOKUP(Бланк!$Q$14,D71:F10081,3,FALSE),"")</f>
        <v/>
      </c>
      <c r="EA71" s="161">
        <f>IF(ISNUMBER(SEARCH(Бланк!$Q$16,D71)),MAX($EA$1:EA70)+1,0)</f>
        <v>0</v>
      </c>
      <c r="EB71" s="161" t="e">
        <f>VLOOKUP(F71,Стекла!$A71:CA$1516,5,FALSE)</f>
        <v>#N/A</v>
      </c>
      <c r="EC71" s="161" t="str">
        <f>IF(EA71&gt;0,VLOOKUP(Бланк!$Q$16,D71:F10081,3,FALSE),"")</f>
        <v/>
      </c>
      <c r="FA71" s="161">
        <f>IF(ISNUMBER(SEARCH(Бланк!$Q$18,D71)),MAX($FA$1:FA70)+1,0)</f>
        <v>0</v>
      </c>
      <c r="FB71" s="161" t="e">
        <f>VLOOKUP(F71,Стекла!$A71:DA$1516,5,FALSE)</f>
        <v>#N/A</v>
      </c>
      <c r="FC71" s="161" t="str">
        <f>IF(FA71&gt;0,VLOOKUP(Бланк!$Q$18,D71:F10081,3,FALSE),"")</f>
        <v/>
      </c>
      <c r="GA71" s="161">
        <f>IF(ISNUMBER(SEARCH(Бланк!$Q$20,D71)),MAX($GA$1:GA70)+1,0)</f>
        <v>0</v>
      </c>
      <c r="GB71" s="161" t="e">
        <f>VLOOKUP(F71,Стекла!$A71:EA$1516,5,FALSE)</f>
        <v>#N/A</v>
      </c>
      <c r="GC71" s="161" t="str">
        <f>IF(GA71&gt;0,VLOOKUP(Бланк!$Q$20,D71:F10081,3,FALSE),"")</f>
        <v/>
      </c>
      <c r="HA71" s="161">
        <f>IF(ISNUMBER(SEARCH(Бланк!$Q$22,D71)),MAX($HA$1:HA70)+1,0)</f>
        <v>0</v>
      </c>
      <c r="HB71" s="161" t="e">
        <f>VLOOKUP(F71,Стекла!$A71:FA$1516,5,FALSE)</f>
        <v>#N/A</v>
      </c>
      <c r="HC71" s="161" t="str">
        <f>IF(HA71&gt;0,VLOOKUP(Бланк!$Q$22,D71:F10081,3,FALSE),"")</f>
        <v/>
      </c>
      <c r="IA71" s="161">
        <f>IF(ISNUMBER(SEARCH(Бланк!$Q$24,D71)),MAX($IA$1:IA70)+1,0)</f>
        <v>0</v>
      </c>
      <c r="IB71" s="161" t="e">
        <f>VLOOKUP(F71,Стекла!$A71:GA$1516,5,FALSE)</f>
        <v>#N/A</v>
      </c>
      <c r="IC71" s="161" t="str">
        <f>IF(IA71&gt;0,VLOOKUP(Бланк!$Q$24,D71:F10081,3,FALSE),"")</f>
        <v/>
      </c>
    </row>
    <row r="72" spans="1:237" x14ac:dyDescent="0.25">
      <c r="A72" s="161">
        <v>72</v>
      </c>
      <c r="B72" s="161">
        <f>IF(AND($E$1="ПУСТО",Стекла!E72&lt;&gt;""),MAX($B$1:B71)+1,IF(ISNUMBER(SEARCH($E$1,Стекла!B72)),MAX($B$1:B71)+1,0))</f>
        <v>0</v>
      </c>
      <c r="D72" s="161" t="str">
        <f>IF(ISERROR(F72),"",INDEX(Стекла!$E$2:$E$1001,F72,1))</f>
        <v/>
      </c>
      <c r="E72" s="161" t="str">
        <f>IF(ISERROR(F72),"",INDEX(Стекла!$B$2:$E$1001,F72,2))</f>
        <v/>
      </c>
      <c r="F72" s="161" t="e">
        <f>MATCH(ROW(A71),$B$2:B270,0)</f>
        <v>#N/A</v>
      </c>
      <c r="G72" s="161" t="str">
        <f>IF(AND(COUNTIF(D$2:D72,D72)=1,D72&lt;&gt;""),COUNT(G$1:G71)+1,"")</f>
        <v/>
      </c>
      <c r="H72" s="161" t="str">
        <f t="shared" si="4"/>
        <v/>
      </c>
      <c r="I72" s="161" t="e">
        <f t="shared" si="5"/>
        <v>#N/A</v>
      </c>
      <c r="J72" s="161">
        <f>IF(ISNUMBER(SEARCH(Бланк!$Q$6,D72)),MAX($J$1:J71)+1,0)</f>
        <v>0</v>
      </c>
      <c r="K72" s="161" t="e">
        <f>VLOOKUP(F72,Стекла!A72:AH1586,5,FALSE)</f>
        <v>#N/A</v>
      </c>
      <c r="L72" s="161" t="str">
        <f>IF(J72&gt;0,VLOOKUP(Бланк!$Q$6,D72:F270,3,FALSE),"")</f>
        <v/>
      </c>
      <c r="AA72" s="161">
        <f>IF(ISNUMBER(SEARCH(Бланк!$Q$8,D72)),MAX($AA$1:AA71)+1,0)</f>
        <v>0</v>
      </c>
      <c r="AB72" s="161" t="e">
        <f>VLOOKUP(F72,Стекла!A72:$AH$1516,5,FALSE)</f>
        <v>#N/A</v>
      </c>
      <c r="AC72" s="161" t="str">
        <f>IF(AA72&gt;0,VLOOKUP(Бланк!$Q$8,D72:F10082,3,FALSE),"")</f>
        <v/>
      </c>
      <c r="AD72" s="161" t="e">
        <f t="shared" si="6"/>
        <v>#N/A</v>
      </c>
      <c r="BA72" s="161">
        <f>IF(ISNUMBER(SEARCH(Бланк!$Q$10,D72)),MAX(BA$1:$BA71)+1,0)</f>
        <v>0</v>
      </c>
      <c r="BB72" s="161" t="e">
        <f>VLOOKUP(F72,Стекла!A72:$H$1516,5,FALSE)</f>
        <v>#N/A</v>
      </c>
      <c r="BC72" s="161" t="str">
        <f>IF(BA72&gt;0,VLOOKUP(Бланк!$Q$10,D72:F10082,3,FALSE),"")</f>
        <v/>
      </c>
      <c r="BD72" s="161" t="e">
        <f t="shared" si="7"/>
        <v>#N/A</v>
      </c>
      <c r="CA72" s="161">
        <f>IF(ISNUMBER(SEARCH(Бланк!$Q$12,D72)),MAX($CA$1:CA71)+1,0)</f>
        <v>0</v>
      </c>
      <c r="CB72" s="161" t="e">
        <f>VLOOKUP(F72,Стекла!$A72:AA$1516,5,FALSE)</f>
        <v>#N/A</v>
      </c>
      <c r="CC72" s="161" t="str">
        <f>IF(CA72&gt;0,VLOOKUP(Бланк!$Q$12,D72:F10082,3,FALSE),"")</f>
        <v/>
      </c>
      <c r="DA72" s="161">
        <f>IF(ISNUMBER(SEARCH(Бланк!$Q$14,D72)),MAX($DA$1:DA71)+1,0)</f>
        <v>0</v>
      </c>
      <c r="DB72" s="161" t="e">
        <f>VLOOKUP(F72,Стекла!$A72:BA$1516,5,FALSE)</f>
        <v>#N/A</v>
      </c>
      <c r="DC72" s="161" t="str">
        <f>IF(DA72&gt;0,VLOOKUP(Бланк!$Q$14,D72:F10082,3,FALSE),"")</f>
        <v/>
      </c>
      <c r="EA72" s="161">
        <f>IF(ISNUMBER(SEARCH(Бланк!$Q$16,D72)),MAX($EA$1:EA71)+1,0)</f>
        <v>0</v>
      </c>
      <c r="EB72" s="161" t="e">
        <f>VLOOKUP(F72,Стекла!$A72:CA$1516,5,FALSE)</f>
        <v>#N/A</v>
      </c>
      <c r="EC72" s="161" t="str">
        <f>IF(EA72&gt;0,VLOOKUP(Бланк!$Q$16,D72:F10082,3,FALSE),"")</f>
        <v/>
      </c>
      <c r="FA72" s="161">
        <f>IF(ISNUMBER(SEARCH(Бланк!$Q$18,D72)),MAX($FA$1:FA71)+1,0)</f>
        <v>0</v>
      </c>
      <c r="FB72" s="161" t="e">
        <f>VLOOKUP(F72,Стекла!$A72:DA$1516,5,FALSE)</f>
        <v>#N/A</v>
      </c>
      <c r="FC72" s="161" t="str">
        <f>IF(FA72&gt;0,VLOOKUP(Бланк!$Q$18,D72:F10082,3,FALSE),"")</f>
        <v/>
      </c>
      <c r="GA72" s="161">
        <f>IF(ISNUMBER(SEARCH(Бланк!$Q$20,D72)),MAX($GA$1:GA71)+1,0)</f>
        <v>0</v>
      </c>
      <c r="GB72" s="161" t="e">
        <f>VLOOKUP(F72,Стекла!$A72:EA$1516,5,FALSE)</f>
        <v>#N/A</v>
      </c>
      <c r="GC72" s="161" t="str">
        <f>IF(GA72&gt;0,VLOOKUP(Бланк!$Q$20,D72:F10082,3,FALSE),"")</f>
        <v/>
      </c>
      <c r="HA72" s="161">
        <f>IF(ISNUMBER(SEARCH(Бланк!$Q$22,D72)),MAX($HA$1:HA71)+1,0)</f>
        <v>0</v>
      </c>
      <c r="HB72" s="161" t="e">
        <f>VLOOKUP(F72,Стекла!$A72:FA$1516,5,FALSE)</f>
        <v>#N/A</v>
      </c>
      <c r="HC72" s="161" t="str">
        <f>IF(HA72&gt;0,VLOOKUP(Бланк!$Q$22,D72:F10082,3,FALSE),"")</f>
        <v/>
      </c>
      <c r="IA72" s="161">
        <f>IF(ISNUMBER(SEARCH(Бланк!$Q$24,D72)),MAX($IA$1:IA71)+1,0)</f>
        <v>0</v>
      </c>
      <c r="IB72" s="161" t="e">
        <f>VLOOKUP(F72,Стекла!$A72:GA$1516,5,FALSE)</f>
        <v>#N/A</v>
      </c>
      <c r="IC72" s="161" t="str">
        <f>IF(IA72&gt;0,VLOOKUP(Бланк!$Q$24,D72:F10082,3,FALSE),"")</f>
        <v/>
      </c>
    </row>
    <row r="73" spans="1:237" x14ac:dyDescent="0.25">
      <c r="A73" s="161">
        <v>73</v>
      </c>
      <c r="B73" s="161">
        <f>IF(AND($E$1="ПУСТО",Стекла!E73&lt;&gt;""),MAX($B$1:B72)+1,IF(ISNUMBER(SEARCH($E$1,Стекла!B73)),MAX($B$1:B72)+1,0))</f>
        <v>0</v>
      </c>
      <c r="D73" s="161" t="str">
        <f>IF(ISERROR(F73),"",INDEX(Стекла!$E$2:$E$1001,F73,1))</f>
        <v/>
      </c>
      <c r="E73" s="161" t="str">
        <f>IF(ISERROR(F73),"",INDEX(Стекла!$B$2:$E$1001,F73,2))</f>
        <v/>
      </c>
      <c r="F73" s="161" t="e">
        <f>MATCH(ROW(A72),$B$2:B271,0)</f>
        <v>#N/A</v>
      </c>
      <c r="G73" s="161" t="str">
        <f>IF(AND(COUNTIF(D$2:D73,D73)=1,D73&lt;&gt;""),COUNT(G$1:G72)+1,"")</f>
        <v/>
      </c>
      <c r="H73" s="161" t="str">
        <f t="shared" si="4"/>
        <v/>
      </c>
      <c r="I73" s="161" t="e">
        <f t="shared" si="5"/>
        <v>#N/A</v>
      </c>
      <c r="J73" s="161">
        <f>IF(ISNUMBER(SEARCH(Бланк!$Q$6,D73)),MAX($J$1:J72)+1,0)</f>
        <v>0</v>
      </c>
      <c r="K73" s="161" t="e">
        <f>VLOOKUP(F73,Стекла!A73:AH1587,5,FALSE)</f>
        <v>#N/A</v>
      </c>
      <c r="L73" s="161" t="str">
        <f>IF(J73&gt;0,VLOOKUP(Бланк!$Q$6,D73:F271,3,FALSE),"")</f>
        <v/>
      </c>
      <c r="AA73" s="161">
        <f>IF(ISNUMBER(SEARCH(Бланк!$Q$8,D73)),MAX($AA$1:AA72)+1,0)</f>
        <v>0</v>
      </c>
      <c r="AB73" s="161" t="e">
        <f>VLOOKUP(F73,Стекла!A73:$AH$1516,5,FALSE)</f>
        <v>#N/A</v>
      </c>
      <c r="AC73" s="161" t="str">
        <f>IF(AA73&gt;0,VLOOKUP(Бланк!$Q$8,D73:F10083,3,FALSE),"")</f>
        <v/>
      </c>
      <c r="AD73" s="161" t="e">
        <f t="shared" si="6"/>
        <v>#N/A</v>
      </c>
      <c r="BA73" s="161">
        <f>IF(ISNUMBER(SEARCH(Бланк!$Q$10,D73)),MAX(BA$1:$BA72)+1,0)</f>
        <v>0</v>
      </c>
      <c r="BB73" s="161" t="e">
        <f>VLOOKUP(F73,Стекла!A73:$H$1516,5,FALSE)</f>
        <v>#N/A</v>
      </c>
      <c r="BC73" s="161" t="str">
        <f>IF(BA73&gt;0,VLOOKUP(Бланк!$Q$10,D73:F10083,3,FALSE),"")</f>
        <v/>
      </c>
      <c r="BD73" s="161" t="e">
        <f t="shared" si="7"/>
        <v>#N/A</v>
      </c>
      <c r="CA73" s="161">
        <f>IF(ISNUMBER(SEARCH(Бланк!$Q$12,D73)),MAX($CA$1:CA72)+1,0)</f>
        <v>0</v>
      </c>
      <c r="CB73" s="161" t="e">
        <f>VLOOKUP(F73,Стекла!$A73:AA$1516,5,FALSE)</f>
        <v>#N/A</v>
      </c>
      <c r="CC73" s="161" t="str">
        <f>IF(CA73&gt;0,VLOOKUP(Бланк!$Q$12,D73:F10083,3,FALSE),"")</f>
        <v/>
      </c>
      <c r="DA73" s="161">
        <f>IF(ISNUMBER(SEARCH(Бланк!$Q$14,D73)),MAX($DA$1:DA72)+1,0)</f>
        <v>0</v>
      </c>
      <c r="DB73" s="161" t="e">
        <f>VLOOKUP(F73,Стекла!$A73:BA$1516,5,FALSE)</f>
        <v>#N/A</v>
      </c>
      <c r="DC73" s="161" t="str">
        <f>IF(DA73&gt;0,VLOOKUP(Бланк!$Q$14,D73:F10083,3,FALSE),"")</f>
        <v/>
      </c>
      <c r="EA73" s="161">
        <f>IF(ISNUMBER(SEARCH(Бланк!$Q$16,D73)),MAX($EA$1:EA72)+1,0)</f>
        <v>0</v>
      </c>
      <c r="EB73" s="161" t="e">
        <f>VLOOKUP(F73,Стекла!$A73:CA$1516,5,FALSE)</f>
        <v>#N/A</v>
      </c>
      <c r="EC73" s="161" t="str">
        <f>IF(EA73&gt;0,VLOOKUP(Бланк!$Q$16,D73:F10083,3,FALSE),"")</f>
        <v/>
      </c>
      <c r="FA73" s="161">
        <f>IF(ISNUMBER(SEARCH(Бланк!$Q$18,D73)),MAX($FA$1:FA72)+1,0)</f>
        <v>0</v>
      </c>
      <c r="FB73" s="161" t="e">
        <f>VLOOKUP(F73,Стекла!$A73:DA$1516,5,FALSE)</f>
        <v>#N/A</v>
      </c>
      <c r="FC73" s="161" t="str">
        <f>IF(FA73&gt;0,VLOOKUP(Бланк!$Q$18,D73:F10083,3,FALSE),"")</f>
        <v/>
      </c>
      <c r="GA73" s="161">
        <f>IF(ISNUMBER(SEARCH(Бланк!$Q$20,D73)),MAX($GA$1:GA72)+1,0)</f>
        <v>0</v>
      </c>
      <c r="GB73" s="161" t="e">
        <f>VLOOKUP(F73,Стекла!$A73:EA$1516,5,FALSE)</f>
        <v>#N/A</v>
      </c>
      <c r="GC73" s="161" t="str">
        <f>IF(GA73&gt;0,VLOOKUP(Бланк!$Q$20,D73:F10083,3,FALSE),"")</f>
        <v/>
      </c>
      <c r="HA73" s="161">
        <f>IF(ISNUMBER(SEARCH(Бланк!$Q$22,D73)),MAX($HA$1:HA72)+1,0)</f>
        <v>0</v>
      </c>
      <c r="HB73" s="161" t="e">
        <f>VLOOKUP(F73,Стекла!$A73:FA$1516,5,FALSE)</f>
        <v>#N/A</v>
      </c>
      <c r="HC73" s="161" t="str">
        <f>IF(HA73&gt;0,VLOOKUP(Бланк!$Q$22,D73:F10083,3,FALSE),"")</f>
        <v/>
      </c>
      <c r="IA73" s="161">
        <f>IF(ISNUMBER(SEARCH(Бланк!$Q$24,D73)),MAX($IA$1:IA72)+1,0)</f>
        <v>0</v>
      </c>
      <c r="IB73" s="161" t="e">
        <f>VLOOKUP(F73,Стекла!$A73:GA$1516,5,FALSE)</f>
        <v>#N/A</v>
      </c>
      <c r="IC73" s="161" t="str">
        <f>IF(IA73&gt;0,VLOOKUP(Бланк!$Q$24,D73:F10083,3,FALSE),"")</f>
        <v/>
      </c>
    </row>
    <row r="74" spans="1:237" x14ac:dyDescent="0.25">
      <c r="A74" s="161">
        <v>74</v>
      </c>
      <c r="B74" s="161">
        <f>IF(AND($E$1="ПУСТО",Стекла!E74&lt;&gt;""),MAX($B$1:B73)+1,IF(ISNUMBER(SEARCH($E$1,Стекла!B74)),MAX($B$1:B73)+1,0))</f>
        <v>0</v>
      </c>
      <c r="D74" s="161" t="str">
        <f>IF(ISERROR(F74),"",INDEX(Стекла!$E$2:$E$1001,F74,1))</f>
        <v/>
      </c>
      <c r="E74" s="161" t="str">
        <f>IF(ISERROR(F74),"",INDEX(Стекла!$B$2:$E$1001,F74,2))</f>
        <v/>
      </c>
      <c r="F74" s="161" t="e">
        <f>MATCH(ROW(A73),$B$2:B272,0)</f>
        <v>#N/A</v>
      </c>
      <c r="G74" s="161" t="str">
        <f>IF(AND(COUNTIF(D$2:D74,D74)=1,D74&lt;&gt;""),COUNT(G$1:G73)+1,"")</f>
        <v/>
      </c>
      <c r="H74" s="161" t="str">
        <f t="shared" si="4"/>
        <v/>
      </c>
      <c r="I74" s="161" t="e">
        <f t="shared" si="5"/>
        <v>#N/A</v>
      </c>
      <c r="J74" s="161">
        <f>IF(ISNUMBER(SEARCH(Бланк!$Q$6,D74)),MAX($J$1:J73)+1,0)</f>
        <v>0</v>
      </c>
      <c r="K74" s="161" t="e">
        <f>VLOOKUP(F74,Стекла!A74:AH1588,5,FALSE)</f>
        <v>#N/A</v>
      </c>
      <c r="L74" s="161" t="str">
        <f>IF(J74&gt;0,VLOOKUP(Бланк!$Q$6,D74:F272,3,FALSE),"")</f>
        <v/>
      </c>
      <c r="AA74" s="161">
        <f>IF(ISNUMBER(SEARCH(Бланк!$Q$8,D74)),MAX($AA$1:AA73)+1,0)</f>
        <v>0</v>
      </c>
      <c r="AB74" s="161" t="e">
        <f>VLOOKUP(F74,Стекла!A74:$AH$1516,5,FALSE)</f>
        <v>#N/A</v>
      </c>
      <c r="AC74" s="161" t="str">
        <f>IF(AA74&gt;0,VLOOKUP(Бланк!$Q$8,D74:F10084,3,FALSE),"")</f>
        <v/>
      </c>
      <c r="AD74" s="161" t="e">
        <f t="shared" si="6"/>
        <v>#N/A</v>
      </c>
      <c r="BA74" s="161">
        <f>IF(ISNUMBER(SEARCH(Бланк!$Q$10,D74)),MAX(BA$1:$BA73)+1,0)</f>
        <v>0</v>
      </c>
      <c r="BB74" s="161" t="e">
        <f>VLOOKUP(F74,Стекла!A74:$H$1516,5,FALSE)</f>
        <v>#N/A</v>
      </c>
      <c r="BC74" s="161" t="str">
        <f>IF(BA74&gt;0,VLOOKUP(Бланк!$Q$10,D74:F10084,3,FALSE),"")</f>
        <v/>
      </c>
      <c r="BD74" s="161" t="e">
        <f t="shared" si="7"/>
        <v>#N/A</v>
      </c>
      <c r="CA74" s="161">
        <f>IF(ISNUMBER(SEARCH(Бланк!$Q$12,D74)),MAX($CA$1:CA73)+1,0)</f>
        <v>0</v>
      </c>
      <c r="CB74" s="161" t="e">
        <f>VLOOKUP(F74,Стекла!$A74:AA$1516,5,FALSE)</f>
        <v>#N/A</v>
      </c>
      <c r="CC74" s="161" t="str">
        <f>IF(CA74&gt;0,VLOOKUP(Бланк!$Q$12,D74:F10084,3,FALSE),"")</f>
        <v/>
      </c>
      <c r="DA74" s="161">
        <f>IF(ISNUMBER(SEARCH(Бланк!$Q$14,D74)),MAX($DA$1:DA73)+1,0)</f>
        <v>0</v>
      </c>
      <c r="DB74" s="161" t="e">
        <f>VLOOKUP(F74,Стекла!$A74:BA$1516,5,FALSE)</f>
        <v>#N/A</v>
      </c>
      <c r="DC74" s="161" t="str">
        <f>IF(DA74&gt;0,VLOOKUP(Бланк!$Q$14,D74:F10084,3,FALSE),"")</f>
        <v/>
      </c>
      <c r="EA74" s="161">
        <f>IF(ISNUMBER(SEARCH(Бланк!$Q$16,D74)),MAX($EA$1:EA73)+1,0)</f>
        <v>0</v>
      </c>
      <c r="EB74" s="161" t="e">
        <f>VLOOKUP(F74,Стекла!$A74:CA$1516,5,FALSE)</f>
        <v>#N/A</v>
      </c>
      <c r="EC74" s="161" t="str">
        <f>IF(EA74&gt;0,VLOOKUP(Бланк!$Q$16,D74:F10084,3,FALSE),"")</f>
        <v/>
      </c>
      <c r="FA74" s="161">
        <f>IF(ISNUMBER(SEARCH(Бланк!$Q$18,D74)),MAX($FA$1:FA73)+1,0)</f>
        <v>0</v>
      </c>
      <c r="FB74" s="161" t="e">
        <f>VLOOKUP(F74,Стекла!$A74:DA$1516,5,FALSE)</f>
        <v>#N/A</v>
      </c>
      <c r="FC74" s="161" t="str">
        <f>IF(FA74&gt;0,VLOOKUP(Бланк!$Q$18,D74:F10084,3,FALSE),"")</f>
        <v/>
      </c>
      <c r="GA74" s="161">
        <f>IF(ISNUMBER(SEARCH(Бланк!$Q$20,D74)),MAX($GA$1:GA73)+1,0)</f>
        <v>0</v>
      </c>
      <c r="GB74" s="161" t="e">
        <f>VLOOKUP(F74,Стекла!$A74:EA$1516,5,FALSE)</f>
        <v>#N/A</v>
      </c>
      <c r="GC74" s="161" t="str">
        <f>IF(GA74&gt;0,VLOOKUP(Бланк!$Q$20,D74:F10084,3,FALSE),"")</f>
        <v/>
      </c>
      <c r="HA74" s="161">
        <f>IF(ISNUMBER(SEARCH(Бланк!$Q$22,D74)),MAX($HA$1:HA73)+1,0)</f>
        <v>0</v>
      </c>
      <c r="HB74" s="161" t="e">
        <f>VLOOKUP(F74,Стекла!$A74:FA$1516,5,FALSE)</f>
        <v>#N/A</v>
      </c>
      <c r="HC74" s="161" t="str">
        <f>IF(HA74&gt;0,VLOOKUP(Бланк!$Q$22,D74:F10084,3,FALSE),"")</f>
        <v/>
      </c>
      <c r="IA74" s="161">
        <f>IF(ISNUMBER(SEARCH(Бланк!$Q$24,D74)),MAX($IA$1:IA73)+1,0)</f>
        <v>0</v>
      </c>
      <c r="IB74" s="161" t="e">
        <f>VLOOKUP(F74,Стекла!$A74:GA$1516,5,FALSE)</f>
        <v>#N/A</v>
      </c>
      <c r="IC74" s="161" t="str">
        <f>IF(IA74&gt;0,VLOOKUP(Бланк!$Q$24,D74:F10084,3,FALSE),"")</f>
        <v/>
      </c>
    </row>
    <row r="75" spans="1:237" x14ac:dyDescent="0.25">
      <c r="A75" s="161">
        <v>75</v>
      </c>
      <c r="B75" s="161">
        <f>IF(AND($E$1="ПУСТО",Стекла!E75&lt;&gt;""),MAX($B$1:B74)+1,IF(ISNUMBER(SEARCH($E$1,Стекла!B75)),MAX($B$1:B74)+1,0))</f>
        <v>0</v>
      </c>
      <c r="D75" s="161" t="str">
        <f>IF(ISERROR(F75),"",INDEX(Стекла!$E$2:$E$1001,F75,1))</f>
        <v/>
      </c>
      <c r="E75" s="161" t="str">
        <f>IF(ISERROR(F75),"",INDEX(Стекла!$B$2:$E$1001,F75,2))</f>
        <v/>
      </c>
      <c r="F75" s="161" t="e">
        <f>MATCH(ROW(A74),$B$2:B273,0)</f>
        <v>#N/A</v>
      </c>
      <c r="G75" s="161" t="str">
        <f>IF(AND(COUNTIF(D$2:D75,D75)=1,D75&lt;&gt;""),COUNT(G$1:G74)+1,"")</f>
        <v/>
      </c>
      <c r="H75" s="161" t="str">
        <f t="shared" si="4"/>
        <v/>
      </c>
      <c r="I75" s="161" t="e">
        <f t="shared" si="5"/>
        <v>#N/A</v>
      </c>
      <c r="J75" s="161">
        <f>IF(ISNUMBER(SEARCH(Бланк!$Q$6,D75)),MAX($J$1:J74)+1,0)</f>
        <v>0</v>
      </c>
      <c r="K75" s="161" t="e">
        <f>VLOOKUP(F75,Стекла!A75:AH1589,5,FALSE)</f>
        <v>#N/A</v>
      </c>
      <c r="L75" s="161" t="str">
        <f>IF(J75&gt;0,VLOOKUP(Бланк!$Q$6,D75:F273,3,FALSE),"")</f>
        <v/>
      </c>
      <c r="AA75" s="161">
        <f>IF(ISNUMBER(SEARCH(Бланк!$Q$8,D75)),MAX($AA$1:AA74)+1,0)</f>
        <v>0</v>
      </c>
      <c r="AB75" s="161" t="e">
        <f>VLOOKUP(F75,Стекла!A75:$AH$1516,5,FALSE)</f>
        <v>#N/A</v>
      </c>
      <c r="AC75" s="161" t="str">
        <f>IF(AA75&gt;0,VLOOKUP(Бланк!$Q$8,D75:F10085,3,FALSE),"")</f>
        <v/>
      </c>
      <c r="AD75" s="161" t="e">
        <f t="shared" si="6"/>
        <v>#N/A</v>
      </c>
      <c r="BA75" s="161">
        <f>IF(ISNUMBER(SEARCH(Бланк!$Q$10,D75)),MAX(BA$1:$BA74)+1,0)</f>
        <v>0</v>
      </c>
      <c r="BB75" s="161" t="e">
        <f>VLOOKUP(F75,Стекла!A75:$H$1516,5,FALSE)</f>
        <v>#N/A</v>
      </c>
      <c r="BC75" s="161" t="str">
        <f>IF(BA75&gt;0,VLOOKUP(Бланк!$Q$10,D75:F10085,3,FALSE),"")</f>
        <v/>
      </c>
      <c r="BD75" s="161" t="e">
        <f t="shared" si="7"/>
        <v>#N/A</v>
      </c>
      <c r="CA75" s="161">
        <f>IF(ISNUMBER(SEARCH(Бланк!$Q$12,D75)),MAX($CA$1:CA74)+1,0)</f>
        <v>0</v>
      </c>
      <c r="CB75" s="161" t="e">
        <f>VLOOKUP(F75,Стекла!$A75:AA$1516,5,FALSE)</f>
        <v>#N/A</v>
      </c>
      <c r="CC75" s="161" t="str">
        <f>IF(CA75&gt;0,VLOOKUP(Бланк!$Q$12,D75:F10085,3,FALSE),"")</f>
        <v/>
      </c>
      <c r="DA75" s="161">
        <f>IF(ISNUMBER(SEARCH(Бланк!$Q$14,D75)),MAX($DA$1:DA74)+1,0)</f>
        <v>0</v>
      </c>
      <c r="DB75" s="161" t="e">
        <f>VLOOKUP(F75,Стекла!$A75:BA$1516,5,FALSE)</f>
        <v>#N/A</v>
      </c>
      <c r="DC75" s="161" t="str">
        <f>IF(DA75&gt;0,VLOOKUP(Бланк!$Q$14,D75:F10085,3,FALSE),"")</f>
        <v/>
      </c>
      <c r="EA75" s="161">
        <f>IF(ISNUMBER(SEARCH(Бланк!$Q$16,D75)),MAX($EA$1:EA74)+1,0)</f>
        <v>0</v>
      </c>
      <c r="EB75" s="161" t="e">
        <f>VLOOKUP(F75,Стекла!$A75:CA$1516,5,FALSE)</f>
        <v>#N/A</v>
      </c>
      <c r="EC75" s="161" t="str">
        <f>IF(EA75&gt;0,VLOOKUP(Бланк!$Q$16,D75:F10085,3,FALSE),"")</f>
        <v/>
      </c>
      <c r="FA75" s="161">
        <f>IF(ISNUMBER(SEARCH(Бланк!$Q$18,D75)),MAX($FA$1:FA74)+1,0)</f>
        <v>0</v>
      </c>
      <c r="FB75" s="161" t="e">
        <f>VLOOKUP(F75,Стекла!$A75:DA$1516,5,FALSE)</f>
        <v>#N/A</v>
      </c>
      <c r="FC75" s="161" t="str">
        <f>IF(FA75&gt;0,VLOOKUP(Бланк!$Q$18,D75:F10085,3,FALSE),"")</f>
        <v/>
      </c>
      <c r="GA75" s="161">
        <f>IF(ISNUMBER(SEARCH(Бланк!$Q$20,D75)),MAX($GA$1:GA74)+1,0)</f>
        <v>0</v>
      </c>
      <c r="GB75" s="161" t="e">
        <f>VLOOKUP(F75,Стекла!$A75:EA$1516,5,FALSE)</f>
        <v>#N/A</v>
      </c>
      <c r="GC75" s="161" t="str">
        <f>IF(GA75&gt;0,VLOOKUP(Бланк!$Q$20,D75:F10085,3,FALSE),"")</f>
        <v/>
      </c>
      <c r="HA75" s="161">
        <f>IF(ISNUMBER(SEARCH(Бланк!$Q$22,D75)),MAX($HA$1:HA74)+1,0)</f>
        <v>0</v>
      </c>
      <c r="HB75" s="161" t="e">
        <f>VLOOKUP(F75,Стекла!$A75:FA$1516,5,FALSE)</f>
        <v>#N/A</v>
      </c>
      <c r="HC75" s="161" t="str">
        <f>IF(HA75&gt;0,VLOOKUP(Бланк!$Q$22,D75:F10085,3,FALSE),"")</f>
        <v/>
      </c>
      <c r="IA75" s="161">
        <f>IF(ISNUMBER(SEARCH(Бланк!$Q$24,D75)),MAX($IA$1:IA74)+1,0)</f>
        <v>0</v>
      </c>
      <c r="IB75" s="161" t="e">
        <f>VLOOKUP(F75,Стекла!$A75:GA$1516,5,FALSE)</f>
        <v>#N/A</v>
      </c>
      <c r="IC75" s="161" t="str">
        <f>IF(IA75&gt;0,VLOOKUP(Бланк!$Q$24,D75:F10085,3,FALSE),"")</f>
        <v/>
      </c>
    </row>
    <row r="76" spans="1:237" x14ac:dyDescent="0.25">
      <c r="A76" s="161">
        <v>76</v>
      </c>
      <c r="B76" s="161">
        <f>IF(AND($E$1="ПУСТО",Стекла!E76&lt;&gt;""),MAX($B$1:B75)+1,IF(ISNUMBER(SEARCH($E$1,Стекла!B76)),MAX($B$1:B75)+1,0))</f>
        <v>0</v>
      </c>
      <c r="D76" s="161" t="str">
        <f>IF(ISERROR(F76),"",INDEX(Стекла!$E$2:$E$1001,F76,1))</f>
        <v/>
      </c>
      <c r="E76" s="161" t="str">
        <f>IF(ISERROR(F76),"",INDEX(Стекла!$B$2:$E$1001,F76,2))</f>
        <v/>
      </c>
      <c r="F76" s="161" t="e">
        <f>MATCH(ROW(A75),$B$2:B274,0)</f>
        <v>#N/A</v>
      </c>
      <c r="G76" s="161" t="str">
        <f>IF(AND(COUNTIF(D$2:D76,D76)=1,D76&lt;&gt;""),COUNT(G$1:G75)+1,"")</f>
        <v/>
      </c>
      <c r="H76" s="161" t="str">
        <f t="shared" si="4"/>
        <v/>
      </c>
      <c r="I76" s="161" t="e">
        <f t="shared" si="5"/>
        <v>#N/A</v>
      </c>
      <c r="J76" s="161">
        <f>IF(ISNUMBER(SEARCH(Бланк!$Q$6,D76)),MAX($J$1:J75)+1,0)</f>
        <v>0</v>
      </c>
      <c r="K76" s="161" t="e">
        <f>VLOOKUP(F76,Стекла!A76:AH1590,5,FALSE)</f>
        <v>#N/A</v>
      </c>
      <c r="L76" s="161" t="str">
        <f>IF(J76&gt;0,VLOOKUP(Бланк!$Q$6,D76:F274,3,FALSE),"")</f>
        <v/>
      </c>
      <c r="AA76" s="161">
        <f>IF(ISNUMBER(SEARCH(Бланк!$Q$8,D76)),MAX($AA$1:AA75)+1,0)</f>
        <v>0</v>
      </c>
      <c r="AB76" s="161" t="e">
        <f>VLOOKUP(F76,Стекла!A76:$AH$1516,5,FALSE)</f>
        <v>#N/A</v>
      </c>
      <c r="AC76" s="161" t="str">
        <f>IF(AA76&gt;0,VLOOKUP(Бланк!$Q$8,D76:F10086,3,FALSE),"")</f>
        <v/>
      </c>
      <c r="AD76" s="161" t="e">
        <f t="shared" si="6"/>
        <v>#N/A</v>
      </c>
      <c r="BA76" s="161">
        <f>IF(ISNUMBER(SEARCH(Бланк!$Q$10,D76)),MAX(BA$1:$BA75)+1,0)</f>
        <v>0</v>
      </c>
      <c r="BB76" s="161" t="e">
        <f>VLOOKUP(F76,Стекла!A76:$H$1516,5,FALSE)</f>
        <v>#N/A</v>
      </c>
      <c r="BC76" s="161" t="str">
        <f>IF(BA76&gt;0,VLOOKUP(Бланк!$Q$10,D76:F10086,3,FALSE),"")</f>
        <v/>
      </c>
      <c r="BD76" s="161" t="e">
        <f t="shared" si="7"/>
        <v>#N/A</v>
      </c>
      <c r="CA76" s="161">
        <f>IF(ISNUMBER(SEARCH(Бланк!$Q$12,D76)),MAX($CA$1:CA75)+1,0)</f>
        <v>0</v>
      </c>
      <c r="CB76" s="161" t="e">
        <f>VLOOKUP(F76,Стекла!$A76:AA$1516,5,FALSE)</f>
        <v>#N/A</v>
      </c>
      <c r="CC76" s="161" t="str">
        <f>IF(CA76&gt;0,VLOOKUP(Бланк!$Q$12,D76:F10086,3,FALSE),"")</f>
        <v/>
      </c>
      <c r="DA76" s="161">
        <f>IF(ISNUMBER(SEARCH(Бланк!$Q$14,D76)),MAX($DA$1:DA75)+1,0)</f>
        <v>0</v>
      </c>
      <c r="DB76" s="161" t="e">
        <f>VLOOKUP(F76,Стекла!$A76:BA$1516,5,FALSE)</f>
        <v>#N/A</v>
      </c>
      <c r="DC76" s="161" t="str">
        <f>IF(DA76&gt;0,VLOOKUP(Бланк!$Q$14,D76:F10086,3,FALSE),"")</f>
        <v/>
      </c>
      <c r="EA76" s="161">
        <f>IF(ISNUMBER(SEARCH(Бланк!$Q$16,D76)),MAX($EA$1:EA75)+1,0)</f>
        <v>0</v>
      </c>
      <c r="EB76" s="161" t="e">
        <f>VLOOKUP(F76,Стекла!$A76:CA$1516,5,FALSE)</f>
        <v>#N/A</v>
      </c>
      <c r="EC76" s="161" t="str">
        <f>IF(EA76&gt;0,VLOOKUP(Бланк!$Q$16,D76:F10086,3,FALSE),"")</f>
        <v/>
      </c>
      <c r="FA76" s="161">
        <f>IF(ISNUMBER(SEARCH(Бланк!$Q$18,D76)),MAX($FA$1:FA75)+1,0)</f>
        <v>0</v>
      </c>
      <c r="FB76" s="161" t="e">
        <f>VLOOKUP(F76,Стекла!$A76:DA$1516,5,FALSE)</f>
        <v>#N/A</v>
      </c>
      <c r="FC76" s="161" t="str">
        <f>IF(FA76&gt;0,VLOOKUP(Бланк!$Q$18,D76:F10086,3,FALSE),"")</f>
        <v/>
      </c>
      <c r="GA76" s="161">
        <f>IF(ISNUMBER(SEARCH(Бланк!$Q$20,D76)),MAX($GA$1:GA75)+1,0)</f>
        <v>0</v>
      </c>
      <c r="GB76" s="161" t="e">
        <f>VLOOKUP(F76,Стекла!$A76:EA$1516,5,FALSE)</f>
        <v>#N/A</v>
      </c>
      <c r="GC76" s="161" t="str">
        <f>IF(GA76&gt;0,VLOOKUP(Бланк!$Q$20,D76:F10086,3,FALSE),"")</f>
        <v/>
      </c>
      <c r="HA76" s="161">
        <f>IF(ISNUMBER(SEARCH(Бланк!$Q$22,D76)),MAX($HA$1:HA75)+1,0)</f>
        <v>0</v>
      </c>
      <c r="HB76" s="161" t="e">
        <f>VLOOKUP(F76,Стекла!$A76:FA$1516,5,FALSE)</f>
        <v>#N/A</v>
      </c>
      <c r="HC76" s="161" t="str">
        <f>IF(HA76&gt;0,VLOOKUP(Бланк!$Q$22,D76:F10086,3,FALSE),"")</f>
        <v/>
      </c>
      <c r="IA76" s="161">
        <f>IF(ISNUMBER(SEARCH(Бланк!$Q$24,D76)),MAX($IA$1:IA75)+1,0)</f>
        <v>0</v>
      </c>
      <c r="IB76" s="161" t="e">
        <f>VLOOKUP(F76,Стекла!$A76:GA$1516,5,FALSE)</f>
        <v>#N/A</v>
      </c>
      <c r="IC76" s="161" t="str">
        <f>IF(IA76&gt;0,VLOOKUP(Бланк!$Q$24,D76:F10086,3,FALSE),"")</f>
        <v/>
      </c>
    </row>
    <row r="77" spans="1:237" x14ac:dyDescent="0.25">
      <c r="A77" s="161">
        <v>77</v>
      </c>
      <c r="B77" s="161">
        <f>IF(AND($E$1="ПУСТО",Стекла!E77&lt;&gt;""),MAX($B$1:B76)+1,IF(ISNUMBER(SEARCH($E$1,Стекла!B77)),MAX($B$1:B76)+1,0))</f>
        <v>0</v>
      </c>
      <c r="D77" s="161" t="str">
        <f>IF(ISERROR(F77),"",INDEX(Стекла!$E$2:$E$1001,F77,1))</f>
        <v/>
      </c>
      <c r="E77" s="161" t="str">
        <f>IF(ISERROR(F77),"",INDEX(Стекла!$B$2:$E$1001,F77,2))</f>
        <v/>
      </c>
      <c r="F77" s="161" t="e">
        <f>MATCH(ROW(A76),$B$2:B275,0)</f>
        <v>#N/A</v>
      </c>
      <c r="G77" s="161" t="str">
        <f>IF(AND(COUNTIF(D$2:D77,D77)=1,D77&lt;&gt;""),COUNT(G$1:G76)+1,"")</f>
        <v/>
      </c>
      <c r="H77" s="161" t="str">
        <f t="shared" si="4"/>
        <v/>
      </c>
      <c r="I77" s="161" t="e">
        <f t="shared" si="5"/>
        <v>#N/A</v>
      </c>
      <c r="J77" s="161">
        <f>IF(ISNUMBER(SEARCH(Бланк!$Q$6,D77)),MAX($J$1:J76)+1,0)</f>
        <v>0</v>
      </c>
      <c r="K77" s="161" t="e">
        <f>VLOOKUP(F77,Стекла!A77:AH1591,5,FALSE)</f>
        <v>#N/A</v>
      </c>
      <c r="L77" s="161" t="str">
        <f>IF(J77&gt;0,VLOOKUP(Бланк!$Q$6,D77:F275,3,FALSE),"")</f>
        <v/>
      </c>
      <c r="AA77" s="161">
        <f>IF(ISNUMBER(SEARCH(Бланк!$Q$8,D77)),MAX($AA$1:AA76)+1,0)</f>
        <v>0</v>
      </c>
      <c r="AB77" s="161" t="e">
        <f>VLOOKUP(F77,Стекла!A77:$AH$1516,5,FALSE)</f>
        <v>#N/A</v>
      </c>
      <c r="AC77" s="161" t="str">
        <f>IF(AA77&gt;0,VLOOKUP(Бланк!$Q$8,D77:F10087,3,FALSE),"")</f>
        <v/>
      </c>
      <c r="AD77" s="161" t="e">
        <f t="shared" si="6"/>
        <v>#N/A</v>
      </c>
      <c r="BA77" s="161">
        <f>IF(ISNUMBER(SEARCH(Бланк!$Q$10,D77)),MAX(BA$1:$BA76)+1,0)</f>
        <v>0</v>
      </c>
      <c r="BB77" s="161" t="e">
        <f>VLOOKUP(F77,Стекла!A77:$H$1516,5,FALSE)</f>
        <v>#N/A</v>
      </c>
      <c r="BC77" s="161" t="str">
        <f>IF(BA77&gt;0,VLOOKUP(Бланк!$Q$10,D77:F10087,3,FALSE),"")</f>
        <v/>
      </c>
      <c r="BD77" s="161" t="e">
        <f t="shared" si="7"/>
        <v>#N/A</v>
      </c>
      <c r="CA77" s="161">
        <f>IF(ISNUMBER(SEARCH(Бланк!$Q$12,D77)),MAX($CA$1:CA76)+1,0)</f>
        <v>0</v>
      </c>
      <c r="CB77" s="161" t="e">
        <f>VLOOKUP(F77,Стекла!$A77:AA$1516,5,FALSE)</f>
        <v>#N/A</v>
      </c>
      <c r="CC77" s="161" t="str">
        <f>IF(CA77&gt;0,VLOOKUP(Бланк!$Q$12,D77:F10087,3,FALSE),"")</f>
        <v/>
      </c>
      <c r="DA77" s="161">
        <f>IF(ISNUMBER(SEARCH(Бланк!$Q$14,D77)),MAX($DA$1:DA76)+1,0)</f>
        <v>0</v>
      </c>
      <c r="DB77" s="161" t="e">
        <f>VLOOKUP(F77,Стекла!$A77:BA$1516,5,FALSE)</f>
        <v>#N/A</v>
      </c>
      <c r="DC77" s="161" t="str">
        <f>IF(DA77&gt;0,VLOOKUP(Бланк!$Q$14,D77:F10087,3,FALSE),"")</f>
        <v/>
      </c>
      <c r="EA77" s="161">
        <f>IF(ISNUMBER(SEARCH(Бланк!$Q$16,D77)),MAX($EA$1:EA76)+1,0)</f>
        <v>0</v>
      </c>
      <c r="EB77" s="161" t="e">
        <f>VLOOKUP(F77,Стекла!$A77:CA$1516,5,FALSE)</f>
        <v>#N/A</v>
      </c>
      <c r="EC77" s="161" t="str">
        <f>IF(EA77&gt;0,VLOOKUP(Бланк!$Q$16,D77:F10087,3,FALSE),"")</f>
        <v/>
      </c>
      <c r="FA77" s="161">
        <f>IF(ISNUMBER(SEARCH(Бланк!$Q$18,D77)),MAX($FA$1:FA76)+1,0)</f>
        <v>0</v>
      </c>
      <c r="FB77" s="161" t="e">
        <f>VLOOKUP(F77,Стекла!$A77:DA$1516,5,FALSE)</f>
        <v>#N/A</v>
      </c>
      <c r="FC77" s="161" t="str">
        <f>IF(FA77&gt;0,VLOOKUP(Бланк!$Q$18,D77:F10087,3,FALSE),"")</f>
        <v/>
      </c>
      <c r="GA77" s="161">
        <f>IF(ISNUMBER(SEARCH(Бланк!$Q$20,D77)),MAX($GA$1:GA76)+1,0)</f>
        <v>0</v>
      </c>
      <c r="GB77" s="161" t="e">
        <f>VLOOKUP(F77,Стекла!$A77:EA$1516,5,FALSE)</f>
        <v>#N/A</v>
      </c>
      <c r="GC77" s="161" t="str">
        <f>IF(GA77&gt;0,VLOOKUP(Бланк!$Q$20,D77:F10087,3,FALSE),"")</f>
        <v/>
      </c>
      <c r="HA77" s="161">
        <f>IF(ISNUMBER(SEARCH(Бланк!$Q$22,D77)),MAX($HA$1:HA76)+1,0)</f>
        <v>0</v>
      </c>
      <c r="HB77" s="161" t="e">
        <f>VLOOKUP(F77,Стекла!$A77:FA$1516,5,FALSE)</f>
        <v>#N/A</v>
      </c>
      <c r="HC77" s="161" t="str">
        <f>IF(HA77&gt;0,VLOOKUP(Бланк!$Q$22,D77:F10087,3,FALSE),"")</f>
        <v/>
      </c>
      <c r="IA77" s="161">
        <f>IF(ISNUMBER(SEARCH(Бланк!$Q$24,D77)),MAX($IA$1:IA76)+1,0)</f>
        <v>0</v>
      </c>
      <c r="IB77" s="161" t="e">
        <f>VLOOKUP(F77,Стекла!$A77:GA$1516,5,FALSE)</f>
        <v>#N/A</v>
      </c>
      <c r="IC77" s="161" t="str">
        <f>IF(IA77&gt;0,VLOOKUP(Бланк!$Q$24,D77:F10087,3,FALSE),"")</f>
        <v/>
      </c>
    </row>
    <row r="78" spans="1:237" x14ac:dyDescent="0.25">
      <c r="A78" s="161">
        <v>78</v>
      </c>
      <c r="B78" s="161">
        <f>IF(AND($E$1="ПУСТО",Стекла!E78&lt;&gt;""),MAX($B$1:B77)+1,IF(ISNUMBER(SEARCH($E$1,Стекла!B78)),MAX($B$1:B77)+1,0))</f>
        <v>0</v>
      </c>
      <c r="D78" s="161" t="str">
        <f>IF(ISERROR(F78),"",INDEX(Стекла!$E$2:$E$1001,F78,1))</f>
        <v/>
      </c>
      <c r="E78" s="161" t="str">
        <f>IF(ISERROR(F78),"",INDEX(Стекла!$B$2:$E$1001,F78,2))</f>
        <v/>
      </c>
      <c r="F78" s="161" t="e">
        <f>MATCH(ROW(A77),$B$2:B276,0)</f>
        <v>#N/A</v>
      </c>
      <c r="G78" s="161" t="str">
        <f>IF(AND(COUNTIF(D$2:D78,D78)=1,D78&lt;&gt;""),COUNT(G$1:G77)+1,"")</f>
        <v/>
      </c>
      <c r="H78" s="161" t="str">
        <f t="shared" si="4"/>
        <v/>
      </c>
      <c r="I78" s="161" t="e">
        <f t="shared" si="5"/>
        <v>#N/A</v>
      </c>
      <c r="J78" s="161">
        <f>IF(ISNUMBER(SEARCH(Бланк!$Q$6,D78)),MAX($J$1:J77)+1,0)</f>
        <v>0</v>
      </c>
      <c r="K78" s="161" t="e">
        <f>VLOOKUP(F78,Стекла!A78:AH1592,5,FALSE)</f>
        <v>#N/A</v>
      </c>
      <c r="L78" s="161" t="str">
        <f>IF(J78&gt;0,VLOOKUP(Бланк!$Q$6,D78:F276,3,FALSE),"")</f>
        <v/>
      </c>
      <c r="AA78" s="161">
        <f>IF(ISNUMBER(SEARCH(Бланк!$Q$8,D78)),MAX($AA$1:AA77)+1,0)</f>
        <v>0</v>
      </c>
      <c r="AB78" s="161" t="e">
        <f>VLOOKUP(F78,Стекла!A78:$AH$1516,5,FALSE)</f>
        <v>#N/A</v>
      </c>
      <c r="AC78" s="161" t="str">
        <f>IF(AA78&gt;0,VLOOKUP(Бланк!$Q$8,D78:F10088,3,FALSE),"")</f>
        <v/>
      </c>
      <c r="AD78" s="161" t="e">
        <f t="shared" si="6"/>
        <v>#N/A</v>
      </c>
      <c r="BA78" s="161">
        <f>IF(ISNUMBER(SEARCH(Бланк!$Q$10,D78)),MAX(BA$1:$BA77)+1,0)</f>
        <v>0</v>
      </c>
      <c r="BB78" s="161" t="e">
        <f>VLOOKUP(F78,Стекла!A78:$H$1516,5,FALSE)</f>
        <v>#N/A</v>
      </c>
      <c r="BC78" s="161" t="str">
        <f>IF(BA78&gt;0,VLOOKUP(Бланк!$Q$10,D78:F10088,3,FALSE),"")</f>
        <v/>
      </c>
      <c r="BD78" s="161" t="e">
        <f t="shared" si="7"/>
        <v>#N/A</v>
      </c>
      <c r="CA78" s="161">
        <f>IF(ISNUMBER(SEARCH(Бланк!$Q$12,D78)),MAX($CA$1:CA77)+1,0)</f>
        <v>0</v>
      </c>
      <c r="CB78" s="161" t="e">
        <f>VLOOKUP(F78,Стекла!$A78:AA$1516,5,FALSE)</f>
        <v>#N/A</v>
      </c>
      <c r="CC78" s="161" t="str">
        <f>IF(CA78&gt;0,VLOOKUP(Бланк!$Q$12,D78:F10088,3,FALSE),"")</f>
        <v/>
      </c>
      <c r="DA78" s="161">
        <f>IF(ISNUMBER(SEARCH(Бланк!$Q$14,D78)),MAX($DA$1:DA77)+1,0)</f>
        <v>0</v>
      </c>
      <c r="DB78" s="161" t="e">
        <f>VLOOKUP(F78,Стекла!$A78:BA$1516,5,FALSE)</f>
        <v>#N/A</v>
      </c>
      <c r="DC78" s="161" t="str">
        <f>IF(DA78&gt;0,VLOOKUP(Бланк!$Q$14,D78:F10088,3,FALSE),"")</f>
        <v/>
      </c>
      <c r="EA78" s="161">
        <f>IF(ISNUMBER(SEARCH(Бланк!$Q$16,D78)),MAX($EA$1:EA77)+1,0)</f>
        <v>0</v>
      </c>
      <c r="EB78" s="161" t="e">
        <f>VLOOKUP(F78,Стекла!$A78:CA$1516,5,FALSE)</f>
        <v>#N/A</v>
      </c>
      <c r="EC78" s="161" t="str">
        <f>IF(EA78&gt;0,VLOOKUP(Бланк!$Q$16,D78:F10088,3,FALSE),"")</f>
        <v/>
      </c>
      <c r="FA78" s="161">
        <f>IF(ISNUMBER(SEARCH(Бланк!$Q$18,D78)),MAX($FA$1:FA77)+1,0)</f>
        <v>0</v>
      </c>
      <c r="FB78" s="161" t="e">
        <f>VLOOKUP(F78,Стекла!$A78:DA$1516,5,FALSE)</f>
        <v>#N/A</v>
      </c>
      <c r="FC78" s="161" t="str">
        <f>IF(FA78&gt;0,VLOOKUP(Бланк!$Q$18,D78:F10088,3,FALSE),"")</f>
        <v/>
      </c>
      <c r="GA78" s="161">
        <f>IF(ISNUMBER(SEARCH(Бланк!$Q$20,D78)),MAX($GA$1:GA77)+1,0)</f>
        <v>0</v>
      </c>
      <c r="GB78" s="161" t="e">
        <f>VLOOKUP(F78,Стекла!$A78:EA$1516,5,FALSE)</f>
        <v>#N/A</v>
      </c>
      <c r="GC78" s="161" t="str">
        <f>IF(GA78&gt;0,VLOOKUP(Бланк!$Q$20,D78:F10088,3,FALSE),"")</f>
        <v/>
      </c>
      <c r="HA78" s="161">
        <f>IF(ISNUMBER(SEARCH(Бланк!$Q$22,D78)),MAX($HA$1:HA77)+1,0)</f>
        <v>0</v>
      </c>
      <c r="HB78" s="161" t="e">
        <f>VLOOKUP(F78,Стекла!$A78:FA$1516,5,FALSE)</f>
        <v>#N/A</v>
      </c>
      <c r="HC78" s="161" t="str">
        <f>IF(HA78&gt;0,VLOOKUP(Бланк!$Q$22,D78:F10088,3,FALSE),"")</f>
        <v/>
      </c>
      <c r="IA78" s="161">
        <f>IF(ISNUMBER(SEARCH(Бланк!$Q$24,D78)),MAX($IA$1:IA77)+1,0)</f>
        <v>0</v>
      </c>
      <c r="IB78" s="161" t="e">
        <f>VLOOKUP(F78,Стекла!$A78:GA$1516,5,FALSE)</f>
        <v>#N/A</v>
      </c>
      <c r="IC78" s="161" t="str">
        <f>IF(IA78&gt;0,VLOOKUP(Бланк!$Q$24,D78:F10088,3,FALSE),"")</f>
        <v/>
      </c>
    </row>
    <row r="79" spans="1:237" x14ac:dyDescent="0.25">
      <c r="A79" s="161">
        <v>79</v>
      </c>
      <c r="B79" s="161">
        <f>IF(AND($E$1="ПУСТО",Стекла!E79&lt;&gt;""),MAX($B$1:B78)+1,IF(ISNUMBER(SEARCH($E$1,Стекла!B79)),MAX($B$1:B78)+1,0))</f>
        <v>0</v>
      </c>
      <c r="D79" s="161" t="str">
        <f>IF(ISERROR(F79),"",INDEX(Стекла!$E$2:$E$1001,F79,1))</f>
        <v/>
      </c>
      <c r="E79" s="161" t="str">
        <f>IF(ISERROR(F79),"",INDEX(Стекла!$B$2:$E$1001,F79,2))</f>
        <v/>
      </c>
      <c r="F79" s="161" t="e">
        <f>MATCH(ROW(A78),$B$2:B277,0)</f>
        <v>#N/A</v>
      </c>
      <c r="G79" s="161" t="str">
        <f>IF(AND(COUNTIF(D$2:D79,D79)=1,D79&lt;&gt;""),COUNT(G$1:G78)+1,"")</f>
        <v/>
      </c>
      <c r="H79" s="161" t="str">
        <f t="shared" si="4"/>
        <v/>
      </c>
      <c r="I79" s="161" t="e">
        <f t="shared" si="5"/>
        <v>#N/A</v>
      </c>
      <c r="J79" s="161">
        <f>IF(ISNUMBER(SEARCH(Бланк!$Q$6,D79)),MAX($J$1:J78)+1,0)</f>
        <v>0</v>
      </c>
      <c r="K79" s="161" t="e">
        <f>VLOOKUP(F79,Стекла!A79:AH1593,5,FALSE)</f>
        <v>#N/A</v>
      </c>
      <c r="L79" s="161" t="str">
        <f>IF(J79&gt;0,VLOOKUP(Бланк!$Q$6,D79:F277,3,FALSE),"")</f>
        <v/>
      </c>
      <c r="AA79" s="161">
        <f>IF(ISNUMBER(SEARCH(Бланк!$Q$8,D79)),MAX($AA$1:AA78)+1,0)</f>
        <v>0</v>
      </c>
      <c r="AB79" s="161" t="e">
        <f>VLOOKUP(F79,Стекла!A79:$AH$1516,5,FALSE)</f>
        <v>#N/A</v>
      </c>
      <c r="AC79" s="161" t="str">
        <f>IF(AA79&gt;0,VLOOKUP(Бланк!$Q$8,D79:F10089,3,FALSE),"")</f>
        <v/>
      </c>
      <c r="AD79" s="161" t="e">
        <f t="shared" si="6"/>
        <v>#N/A</v>
      </c>
      <c r="BA79" s="161">
        <f>IF(ISNUMBER(SEARCH(Бланк!$Q$10,D79)),MAX(BA$1:$BA78)+1,0)</f>
        <v>0</v>
      </c>
      <c r="BB79" s="161" t="e">
        <f>VLOOKUP(F79,Стекла!A79:$H$1516,5,FALSE)</f>
        <v>#N/A</v>
      </c>
      <c r="BC79" s="161" t="str">
        <f>IF(BA79&gt;0,VLOOKUP(Бланк!$Q$10,D79:F10089,3,FALSE),"")</f>
        <v/>
      </c>
      <c r="BD79" s="161" t="e">
        <f t="shared" si="7"/>
        <v>#N/A</v>
      </c>
      <c r="CA79" s="161">
        <f>IF(ISNUMBER(SEARCH(Бланк!$Q$12,D79)),MAX($CA$1:CA78)+1,0)</f>
        <v>0</v>
      </c>
      <c r="CB79" s="161" t="e">
        <f>VLOOKUP(F79,Стекла!$A79:AA$1516,5,FALSE)</f>
        <v>#N/A</v>
      </c>
      <c r="CC79" s="161" t="str">
        <f>IF(CA79&gt;0,VLOOKUP(Бланк!$Q$12,D79:F10089,3,FALSE),"")</f>
        <v/>
      </c>
      <c r="DA79" s="161">
        <f>IF(ISNUMBER(SEARCH(Бланк!$Q$14,D79)),MAX($DA$1:DA78)+1,0)</f>
        <v>0</v>
      </c>
      <c r="DB79" s="161" t="e">
        <f>VLOOKUP(F79,Стекла!$A79:BA$1516,5,FALSE)</f>
        <v>#N/A</v>
      </c>
      <c r="DC79" s="161" t="str">
        <f>IF(DA79&gt;0,VLOOKUP(Бланк!$Q$14,D79:F10089,3,FALSE),"")</f>
        <v/>
      </c>
      <c r="EA79" s="161">
        <f>IF(ISNUMBER(SEARCH(Бланк!$Q$16,D79)),MAX($EA$1:EA78)+1,0)</f>
        <v>0</v>
      </c>
      <c r="EB79" s="161" t="e">
        <f>VLOOKUP(F79,Стекла!$A79:CA$1516,5,FALSE)</f>
        <v>#N/A</v>
      </c>
      <c r="EC79" s="161" t="str">
        <f>IF(EA79&gt;0,VLOOKUP(Бланк!$Q$16,D79:F10089,3,FALSE),"")</f>
        <v/>
      </c>
      <c r="FA79" s="161">
        <f>IF(ISNUMBER(SEARCH(Бланк!$Q$18,D79)),MAX($FA$1:FA78)+1,0)</f>
        <v>0</v>
      </c>
      <c r="FB79" s="161" t="e">
        <f>VLOOKUP(F79,Стекла!$A79:DA$1516,5,FALSE)</f>
        <v>#N/A</v>
      </c>
      <c r="FC79" s="161" t="str">
        <f>IF(FA79&gt;0,VLOOKUP(Бланк!$Q$18,D79:F10089,3,FALSE),"")</f>
        <v/>
      </c>
      <c r="GA79" s="161">
        <f>IF(ISNUMBER(SEARCH(Бланк!$Q$20,D79)),MAX($GA$1:GA78)+1,0)</f>
        <v>0</v>
      </c>
      <c r="GB79" s="161" t="e">
        <f>VLOOKUP(F79,Стекла!$A79:EA$1516,5,FALSE)</f>
        <v>#N/A</v>
      </c>
      <c r="GC79" s="161" t="str">
        <f>IF(GA79&gt;0,VLOOKUP(Бланк!$Q$20,D79:F10089,3,FALSE),"")</f>
        <v/>
      </c>
      <c r="HA79" s="161">
        <f>IF(ISNUMBER(SEARCH(Бланк!$Q$22,D79)),MAX($HA$1:HA78)+1,0)</f>
        <v>0</v>
      </c>
      <c r="HB79" s="161" t="e">
        <f>VLOOKUP(F79,Стекла!$A79:FA$1516,5,FALSE)</f>
        <v>#N/A</v>
      </c>
      <c r="HC79" s="161" t="str">
        <f>IF(HA79&gt;0,VLOOKUP(Бланк!$Q$22,D79:F10089,3,FALSE),"")</f>
        <v/>
      </c>
      <c r="IA79" s="161">
        <f>IF(ISNUMBER(SEARCH(Бланк!$Q$24,D79)),MAX($IA$1:IA78)+1,0)</f>
        <v>0</v>
      </c>
      <c r="IB79" s="161" t="e">
        <f>VLOOKUP(F79,Стекла!$A79:GA$1516,5,FALSE)</f>
        <v>#N/A</v>
      </c>
      <c r="IC79" s="161" t="str">
        <f>IF(IA79&gt;0,VLOOKUP(Бланк!$Q$24,D79:F10089,3,FALSE),"")</f>
        <v/>
      </c>
    </row>
    <row r="80" spans="1:237" x14ac:dyDescent="0.25">
      <c r="A80" s="161">
        <v>80</v>
      </c>
      <c r="B80" s="161">
        <f>IF(AND($E$1="ПУСТО",Стекла!E80&lt;&gt;""),MAX($B$1:B79)+1,IF(ISNUMBER(SEARCH($E$1,Стекла!B80)),MAX($B$1:B79)+1,0))</f>
        <v>0</v>
      </c>
      <c r="D80" s="161" t="str">
        <f>IF(ISERROR(F80),"",INDEX(Стекла!$E$2:$E$1001,F80,1))</f>
        <v/>
      </c>
      <c r="E80" s="161" t="str">
        <f>IF(ISERROR(F80),"",INDEX(Стекла!$B$2:$E$1001,F80,2))</f>
        <v/>
      </c>
      <c r="F80" s="161" t="e">
        <f>MATCH(ROW(A79),$B$2:B278,0)</f>
        <v>#N/A</v>
      </c>
      <c r="G80" s="161" t="str">
        <f>IF(AND(COUNTIF(D$2:D80,D80)=1,D80&lt;&gt;""),COUNT(G$1:G79)+1,"")</f>
        <v/>
      </c>
      <c r="H80" s="161" t="str">
        <f t="shared" si="4"/>
        <v/>
      </c>
      <c r="I80" s="161" t="e">
        <f t="shared" si="5"/>
        <v>#N/A</v>
      </c>
      <c r="J80" s="161">
        <f>IF(ISNUMBER(SEARCH(Бланк!$Q$6,D80)),MAX($J$1:J79)+1,0)</f>
        <v>0</v>
      </c>
      <c r="K80" s="161" t="e">
        <f>VLOOKUP(F80,Стекла!A80:AH1594,5,FALSE)</f>
        <v>#N/A</v>
      </c>
      <c r="L80" s="161" t="str">
        <f>IF(J80&gt;0,VLOOKUP(Бланк!$Q$6,D80:F278,3,FALSE),"")</f>
        <v/>
      </c>
      <c r="AA80" s="161">
        <f>IF(ISNUMBER(SEARCH(Бланк!$Q$8,D80)),MAX($AA$1:AA79)+1,0)</f>
        <v>0</v>
      </c>
      <c r="AB80" s="161" t="e">
        <f>VLOOKUP(F80,Стекла!A80:$AH$1516,5,FALSE)</f>
        <v>#N/A</v>
      </c>
      <c r="AC80" s="161" t="str">
        <f>IF(AA80&gt;0,VLOOKUP(Бланк!$Q$8,D80:F10090,3,FALSE),"")</f>
        <v/>
      </c>
      <c r="AD80" s="161" t="e">
        <f t="shared" si="6"/>
        <v>#N/A</v>
      </c>
      <c r="BA80" s="161">
        <f>IF(ISNUMBER(SEARCH(Бланк!$Q$10,D80)),MAX(BA$1:$BA79)+1,0)</f>
        <v>0</v>
      </c>
      <c r="BB80" s="161" t="e">
        <f>VLOOKUP(F80,Стекла!A80:$H$1516,5,FALSE)</f>
        <v>#N/A</v>
      </c>
      <c r="BC80" s="161" t="str">
        <f>IF(BA80&gt;0,VLOOKUP(Бланк!$Q$10,D80:F10090,3,FALSE),"")</f>
        <v/>
      </c>
      <c r="BD80" s="161" t="e">
        <f t="shared" si="7"/>
        <v>#N/A</v>
      </c>
      <c r="CA80" s="161">
        <f>IF(ISNUMBER(SEARCH(Бланк!$Q$12,D80)),MAX($CA$1:CA79)+1,0)</f>
        <v>0</v>
      </c>
      <c r="CB80" s="161" t="e">
        <f>VLOOKUP(F80,Стекла!$A80:AA$1516,5,FALSE)</f>
        <v>#N/A</v>
      </c>
      <c r="CC80" s="161" t="str">
        <f>IF(CA80&gt;0,VLOOKUP(Бланк!$Q$12,D80:F10090,3,FALSE),"")</f>
        <v/>
      </c>
      <c r="DA80" s="161">
        <f>IF(ISNUMBER(SEARCH(Бланк!$Q$14,D80)),MAX($DA$1:DA79)+1,0)</f>
        <v>0</v>
      </c>
      <c r="DB80" s="161" t="e">
        <f>VLOOKUP(F80,Стекла!$A80:BA$1516,5,FALSE)</f>
        <v>#N/A</v>
      </c>
      <c r="DC80" s="161" t="str">
        <f>IF(DA80&gt;0,VLOOKUP(Бланк!$Q$14,D80:F10090,3,FALSE),"")</f>
        <v/>
      </c>
      <c r="EA80" s="161">
        <f>IF(ISNUMBER(SEARCH(Бланк!$Q$16,D80)),MAX($EA$1:EA79)+1,0)</f>
        <v>0</v>
      </c>
      <c r="EB80" s="161" t="e">
        <f>VLOOKUP(F80,Стекла!$A80:CA$1516,5,FALSE)</f>
        <v>#N/A</v>
      </c>
      <c r="EC80" s="161" t="str">
        <f>IF(EA80&gt;0,VLOOKUP(Бланк!$Q$16,D80:F10090,3,FALSE),"")</f>
        <v/>
      </c>
      <c r="FA80" s="161">
        <f>IF(ISNUMBER(SEARCH(Бланк!$Q$18,D80)),MAX($FA$1:FA79)+1,0)</f>
        <v>0</v>
      </c>
      <c r="FB80" s="161" t="e">
        <f>VLOOKUP(F80,Стекла!$A80:DA$1516,5,FALSE)</f>
        <v>#N/A</v>
      </c>
      <c r="FC80" s="161" t="str">
        <f>IF(FA80&gt;0,VLOOKUP(Бланк!$Q$18,D80:F10090,3,FALSE),"")</f>
        <v/>
      </c>
      <c r="GA80" s="161">
        <f>IF(ISNUMBER(SEARCH(Бланк!$Q$20,D80)),MAX($GA$1:GA79)+1,0)</f>
        <v>0</v>
      </c>
      <c r="GB80" s="161" t="e">
        <f>VLOOKUP(F80,Стекла!$A80:EA$1516,5,FALSE)</f>
        <v>#N/A</v>
      </c>
      <c r="GC80" s="161" t="str">
        <f>IF(GA80&gt;0,VLOOKUP(Бланк!$Q$20,D80:F10090,3,FALSE),"")</f>
        <v/>
      </c>
      <c r="HA80" s="161">
        <f>IF(ISNUMBER(SEARCH(Бланк!$Q$22,D80)),MAX($HA$1:HA79)+1,0)</f>
        <v>0</v>
      </c>
      <c r="HB80" s="161" t="e">
        <f>VLOOKUP(F80,Стекла!$A80:FA$1516,5,FALSE)</f>
        <v>#N/A</v>
      </c>
      <c r="HC80" s="161" t="str">
        <f>IF(HA80&gt;0,VLOOKUP(Бланк!$Q$22,D80:F10090,3,FALSE),"")</f>
        <v/>
      </c>
      <c r="IA80" s="161">
        <f>IF(ISNUMBER(SEARCH(Бланк!$Q$24,D80)),MAX($IA$1:IA79)+1,0)</f>
        <v>0</v>
      </c>
      <c r="IB80" s="161" t="e">
        <f>VLOOKUP(F80,Стекла!$A80:GA$1516,5,FALSE)</f>
        <v>#N/A</v>
      </c>
      <c r="IC80" s="161" t="str">
        <f>IF(IA80&gt;0,VLOOKUP(Бланк!$Q$24,D80:F10090,3,FALSE),"")</f>
        <v/>
      </c>
    </row>
    <row r="81" spans="1:237" x14ac:dyDescent="0.25">
      <c r="A81" s="161">
        <v>81</v>
      </c>
      <c r="B81" s="161">
        <f>IF(AND($E$1="ПУСТО",Стекла!E81&lt;&gt;""),MAX($B$1:B80)+1,IF(ISNUMBER(SEARCH($E$1,Стекла!B81)),MAX($B$1:B80)+1,0))</f>
        <v>0</v>
      </c>
      <c r="D81" s="161" t="str">
        <f>IF(ISERROR(F81),"",INDEX(Стекла!$E$2:$E$1001,F81,1))</f>
        <v/>
      </c>
      <c r="E81" s="161" t="str">
        <f>IF(ISERROR(F81),"",INDEX(Стекла!$B$2:$E$1001,F81,2))</f>
        <v/>
      </c>
      <c r="F81" s="161" t="e">
        <f>MATCH(ROW(A80),$B$2:B279,0)</f>
        <v>#N/A</v>
      </c>
      <c r="G81" s="161" t="str">
        <f>IF(AND(COUNTIF(D$2:D81,D81)=1,D81&lt;&gt;""),COUNT(G$1:G80)+1,"")</f>
        <v/>
      </c>
      <c r="H81" s="161" t="str">
        <f t="shared" si="4"/>
        <v/>
      </c>
      <c r="I81" s="161" t="e">
        <f t="shared" si="5"/>
        <v>#N/A</v>
      </c>
      <c r="J81" s="161">
        <f>IF(ISNUMBER(SEARCH(Бланк!$Q$6,D81)),MAX($J$1:J80)+1,0)</f>
        <v>0</v>
      </c>
      <c r="K81" s="161" t="e">
        <f>VLOOKUP(F81,Стекла!A81:AH1595,5,FALSE)</f>
        <v>#N/A</v>
      </c>
      <c r="L81" s="161" t="str">
        <f>IF(J81&gt;0,VLOOKUP(Бланк!$Q$6,D81:F279,3,FALSE),"")</f>
        <v/>
      </c>
      <c r="AA81" s="161">
        <f>IF(ISNUMBER(SEARCH(Бланк!$Q$8,D81)),MAX($AA$1:AA80)+1,0)</f>
        <v>0</v>
      </c>
      <c r="AB81" s="161" t="e">
        <f>VLOOKUP(F81,Стекла!A81:$AH$1516,5,FALSE)</f>
        <v>#N/A</v>
      </c>
      <c r="AC81" s="161" t="str">
        <f>IF(AA81&gt;0,VLOOKUP(Бланк!$Q$8,D81:F10091,3,FALSE),"")</f>
        <v/>
      </c>
      <c r="AD81" s="161" t="e">
        <f t="shared" si="6"/>
        <v>#N/A</v>
      </c>
      <c r="BA81" s="161">
        <f>IF(ISNUMBER(SEARCH(Бланк!$Q$10,D81)),MAX(BA$1:$BA80)+1,0)</f>
        <v>0</v>
      </c>
      <c r="BB81" s="161" t="e">
        <f>VLOOKUP(F81,Стекла!A81:$H$1516,5,FALSE)</f>
        <v>#N/A</v>
      </c>
      <c r="BC81" s="161" t="str">
        <f>IF(BA81&gt;0,VLOOKUP(Бланк!$Q$10,D81:F10091,3,FALSE),"")</f>
        <v/>
      </c>
      <c r="BD81" s="161" t="e">
        <f t="shared" si="7"/>
        <v>#N/A</v>
      </c>
      <c r="CA81" s="161">
        <f>IF(ISNUMBER(SEARCH(Бланк!$Q$12,D81)),MAX($CA$1:CA80)+1,0)</f>
        <v>0</v>
      </c>
      <c r="CB81" s="161" t="e">
        <f>VLOOKUP(F81,Стекла!$A81:AA$1516,5,FALSE)</f>
        <v>#N/A</v>
      </c>
      <c r="CC81" s="161" t="str">
        <f>IF(CA81&gt;0,VLOOKUP(Бланк!$Q$12,D81:F10091,3,FALSE),"")</f>
        <v/>
      </c>
      <c r="DA81" s="161">
        <f>IF(ISNUMBER(SEARCH(Бланк!$Q$14,D81)),MAX($DA$1:DA80)+1,0)</f>
        <v>0</v>
      </c>
      <c r="DB81" s="161" t="e">
        <f>VLOOKUP(F81,Стекла!$A81:BA$1516,5,FALSE)</f>
        <v>#N/A</v>
      </c>
      <c r="DC81" s="161" t="str">
        <f>IF(DA81&gt;0,VLOOKUP(Бланк!$Q$14,D81:F10091,3,FALSE),"")</f>
        <v/>
      </c>
      <c r="EA81" s="161">
        <f>IF(ISNUMBER(SEARCH(Бланк!$Q$16,D81)),MAX($EA$1:EA80)+1,0)</f>
        <v>0</v>
      </c>
      <c r="EB81" s="161" t="e">
        <f>VLOOKUP(F81,Стекла!$A81:CA$1516,5,FALSE)</f>
        <v>#N/A</v>
      </c>
      <c r="EC81" s="161" t="str">
        <f>IF(EA81&gt;0,VLOOKUP(Бланк!$Q$16,D81:F10091,3,FALSE),"")</f>
        <v/>
      </c>
      <c r="FA81" s="161">
        <f>IF(ISNUMBER(SEARCH(Бланк!$Q$18,D81)),MAX($FA$1:FA80)+1,0)</f>
        <v>0</v>
      </c>
      <c r="FB81" s="161" t="e">
        <f>VLOOKUP(F81,Стекла!$A81:DA$1516,5,FALSE)</f>
        <v>#N/A</v>
      </c>
      <c r="FC81" s="161" t="str">
        <f>IF(FA81&gt;0,VLOOKUP(Бланк!$Q$18,D81:F10091,3,FALSE),"")</f>
        <v/>
      </c>
      <c r="GA81" s="161">
        <f>IF(ISNUMBER(SEARCH(Бланк!$Q$20,D81)),MAX($GA$1:GA80)+1,0)</f>
        <v>0</v>
      </c>
      <c r="GB81" s="161" t="e">
        <f>VLOOKUP(F81,Стекла!$A81:EA$1516,5,FALSE)</f>
        <v>#N/A</v>
      </c>
      <c r="GC81" s="161" t="str">
        <f>IF(GA81&gt;0,VLOOKUP(Бланк!$Q$20,D81:F10091,3,FALSE),"")</f>
        <v/>
      </c>
      <c r="HA81" s="161">
        <f>IF(ISNUMBER(SEARCH(Бланк!$Q$22,D81)),MAX($HA$1:HA80)+1,0)</f>
        <v>0</v>
      </c>
      <c r="HB81" s="161" t="e">
        <f>VLOOKUP(F81,Стекла!$A81:FA$1516,5,FALSE)</f>
        <v>#N/A</v>
      </c>
      <c r="HC81" s="161" t="str">
        <f>IF(HA81&gt;0,VLOOKUP(Бланк!$Q$22,D81:F10091,3,FALSE),"")</f>
        <v/>
      </c>
      <c r="IA81" s="161">
        <f>IF(ISNUMBER(SEARCH(Бланк!$Q$24,D81)),MAX($IA$1:IA80)+1,0)</f>
        <v>0</v>
      </c>
      <c r="IB81" s="161" t="e">
        <f>VLOOKUP(F81,Стекла!$A81:GA$1516,5,FALSE)</f>
        <v>#N/A</v>
      </c>
      <c r="IC81" s="161" t="str">
        <f>IF(IA81&gt;0,VLOOKUP(Бланк!$Q$24,D81:F10091,3,FALSE),"")</f>
        <v/>
      </c>
    </row>
    <row r="82" spans="1:237" x14ac:dyDescent="0.25">
      <c r="A82" s="161">
        <v>82</v>
      </c>
      <c r="B82" s="161">
        <f>IF(AND($E$1="ПУСТО",Стекла!E82&lt;&gt;""),MAX($B$1:B81)+1,IF(ISNUMBER(SEARCH($E$1,Стекла!B82)),MAX($B$1:B81)+1,0))</f>
        <v>0</v>
      </c>
      <c r="D82" s="161" t="str">
        <f>IF(ISERROR(F82),"",INDEX(Стекла!$E$2:$E$1001,F82,1))</f>
        <v/>
      </c>
      <c r="E82" s="161" t="str">
        <f>IF(ISERROR(F82),"",INDEX(Стекла!$B$2:$E$1001,F82,2))</f>
        <v/>
      </c>
      <c r="F82" s="161" t="e">
        <f>MATCH(ROW(A81),$B$2:B280,0)</f>
        <v>#N/A</v>
      </c>
      <c r="G82" s="161" t="str">
        <f>IF(AND(COUNTIF(D$2:D82,D82)=1,D82&lt;&gt;""),COUNT(G$1:G81)+1,"")</f>
        <v/>
      </c>
      <c r="H82" s="161" t="str">
        <f t="shared" si="4"/>
        <v/>
      </c>
      <c r="I82" s="161" t="e">
        <f t="shared" si="5"/>
        <v>#N/A</v>
      </c>
      <c r="J82" s="161">
        <f>IF(ISNUMBER(SEARCH(Бланк!$Q$6,D82)),MAX($J$1:J81)+1,0)</f>
        <v>0</v>
      </c>
      <c r="K82" s="161" t="e">
        <f>VLOOKUP(F82,Стекла!A82:AH1596,5,FALSE)</f>
        <v>#N/A</v>
      </c>
      <c r="L82" s="161" t="str">
        <f>IF(J82&gt;0,VLOOKUP(Бланк!$Q$6,D82:F280,3,FALSE),"")</f>
        <v/>
      </c>
      <c r="AA82" s="161">
        <f>IF(ISNUMBER(SEARCH(Бланк!$Q$8,D82)),MAX($AA$1:AA81)+1,0)</f>
        <v>0</v>
      </c>
      <c r="AB82" s="161" t="e">
        <f>VLOOKUP(F82,Стекла!A82:$AH$1516,5,FALSE)</f>
        <v>#N/A</v>
      </c>
      <c r="AC82" s="161" t="str">
        <f>IF(AA82&gt;0,VLOOKUP(Бланк!$Q$8,D82:F10092,3,FALSE),"")</f>
        <v/>
      </c>
      <c r="AD82" s="161" t="e">
        <f t="shared" si="6"/>
        <v>#N/A</v>
      </c>
      <c r="BA82" s="161">
        <f>IF(ISNUMBER(SEARCH(Бланк!$Q$10,D82)),MAX(BA$1:$BA81)+1,0)</f>
        <v>0</v>
      </c>
      <c r="BB82" s="161" t="e">
        <f>VLOOKUP(F82,Стекла!A82:$H$1516,5,FALSE)</f>
        <v>#N/A</v>
      </c>
      <c r="BC82" s="161" t="str">
        <f>IF(BA82&gt;0,VLOOKUP(Бланк!$Q$10,D82:F10092,3,FALSE),"")</f>
        <v/>
      </c>
      <c r="BD82" s="161" t="e">
        <f t="shared" si="7"/>
        <v>#N/A</v>
      </c>
      <c r="CA82" s="161">
        <f>IF(ISNUMBER(SEARCH(Бланк!$Q$12,D82)),MAX($CA$1:CA81)+1,0)</f>
        <v>0</v>
      </c>
      <c r="CB82" s="161" t="e">
        <f>VLOOKUP(F82,Стекла!$A82:AA$1516,5,FALSE)</f>
        <v>#N/A</v>
      </c>
      <c r="CC82" s="161" t="str">
        <f>IF(CA82&gt;0,VLOOKUP(Бланк!$Q$12,D82:F10092,3,FALSE),"")</f>
        <v/>
      </c>
      <c r="DA82" s="161">
        <f>IF(ISNUMBER(SEARCH(Бланк!$Q$14,D82)),MAX($DA$1:DA81)+1,0)</f>
        <v>0</v>
      </c>
      <c r="DB82" s="161" t="e">
        <f>VLOOKUP(F82,Стекла!$A82:BA$1516,5,FALSE)</f>
        <v>#N/A</v>
      </c>
      <c r="DC82" s="161" t="str">
        <f>IF(DA82&gt;0,VLOOKUP(Бланк!$Q$14,D82:F10092,3,FALSE),"")</f>
        <v/>
      </c>
      <c r="EA82" s="161">
        <f>IF(ISNUMBER(SEARCH(Бланк!$Q$16,D82)),MAX($EA$1:EA81)+1,0)</f>
        <v>0</v>
      </c>
      <c r="EB82" s="161" t="e">
        <f>VLOOKUP(F82,Стекла!$A82:CA$1516,5,FALSE)</f>
        <v>#N/A</v>
      </c>
      <c r="EC82" s="161" t="str">
        <f>IF(EA82&gt;0,VLOOKUP(Бланк!$Q$16,D82:F10092,3,FALSE),"")</f>
        <v/>
      </c>
      <c r="FA82" s="161">
        <f>IF(ISNUMBER(SEARCH(Бланк!$Q$18,D82)),MAX($FA$1:FA81)+1,0)</f>
        <v>0</v>
      </c>
      <c r="FB82" s="161" t="e">
        <f>VLOOKUP(F82,Стекла!$A82:DA$1516,5,FALSE)</f>
        <v>#N/A</v>
      </c>
      <c r="FC82" s="161" t="str">
        <f>IF(FA82&gt;0,VLOOKUP(Бланк!$Q$18,D82:F10092,3,FALSE),"")</f>
        <v/>
      </c>
      <c r="GA82" s="161">
        <f>IF(ISNUMBER(SEARCH(Бланк!$Q$20,D82)),MAX($GA$1:GA81)+1,0)</f>
        <v>0</v>
      </c>
      <c r="GB82" s="161" t="e">
        <f>VLOOKUP(F82,Стекла!$A82:EA$1516,5,FALSE)</f>
        <v>#N/A</v>
      </c>
      <c r="GC82" s="161" t="str">
        <f>IF(GA82&gt;0,VLOOKUP(Бланк!$Q$20,D82:F10092,3,FALSE),"")</f>
        <v/>
      </c>
      <c r="HA82" s="161">
        <f>IF(ISNUMBER(SEARCH(Бланк!$Q$22,D82)),MAX($HA$1:HA81)+1,0)</f>
        <v>0</v>
      </c>
      <c r="HB82" s="161" t="e">
        <f>VLOOKUP(F82,Стекла!$A82:FA$1516,5,FALSE)</f>
        <v>#N/A</v>
      </c>
      <c r="HC82" s="161" t="str">
        <f>IF(HA82&gt;0,VLOOKUP(Бланк!$Q$22,D82:F10092,3,FALSE),"")</f>
        <v/>
      </c>
      <c r="IA82" s="161">
        <f>IF(ISNUMBER(SEARCH(Бланк!$Q$24,D82)),MAX($IA$1:IA81)+1,0)</f>
        <v>0</v>
      </c>
      <c r="IB82" s="161" t="e">
        <f>VLOOKUP(F82,Стекла!$A82:GA$1516,5,FALSE)</f>
        <v>#N/A</v>
      </c>
      <c r="IC82" s="161" t="str">
        <f>IF(IA82&gt;0,VLOOKUP(Бланк!$Q$24,D82:F10092,3,FALSE),"")</f>
        <v/>
      </c>
    </row>
    <row r="83" spans="1:237" x14ac:dyDescent="0.25">
      <c r="A83" s="161">
        <v>83</v>
      </c>
      <c r="B83" s="161">
        <f>IF(AND($E$1="ПУСТО",Стекла!E83&lt;&gt;""),MAX($B$1:B82)+1,IF(ISNUMBER(SEARCH($E$1,Стекла!B83)),MAX($B$1:B82)+1,0))</f>
        <v>0</v>
      </c>
      <c r="D83" s="161" t="str">
        <f>IF(ISERROR(F83),"",INDEX(Стекла!$E$2:$E$1001,F83,1))</f>
        <v/>
      </c>
      <c r="E83" s="161" t="str">
        <f>IF(ISERROR(F83),"",INDEX(Стекла!$B$2:$E$1001,F83,2))</f>
        <v/>
      </c>
      <c r="F83" s="161" t="e">
        <f>MATCH(ROW(A82),$B$2:B281,0)</f>
        <v>#N/A</v>
      </c>
      <c r="G83" s="161" t="str">
        <f>IF(AND(COUNTIF(D$2:D83,D83)=1,D83&lt;&gt;""),COUNT(G$1:G82)+1,"")</f>
        <v/>
      </c>
      <c r="H83" s="161" t="str">
        <f t="shared" si="4"/>
        <v/>
      </c>
      <c r="I83" s="161" t="e">
        <f t="shared" si="5"/>
        <v>#N/A</v>
      </c>
      <c r="J83" s="161">
        <f>IF(ISNUMBER(SEARCH(Бланк!$Q$6,D83)),MAX($J$1:J82)+1,0)</f>
        <v>0</v>
      </c>
      <c r="K83" s="161" t="e">
        <f>VLOOKUP(F83,Стекла!A83:AH1597,5,FALSE)</f>
        <v>#N/A</v>
      </c>
      <c r="L83" s="161" t="str">
        <f>IF(J83&gt;0,VLOOKUP(Бланк!$Q$6,D83:F281,3,FALSE),"")</f>
        <v/>
      </c>
      <c r="AA83" s="161">
        <f>IF(ISNUMBER(SEARCH(Бланк!$Q$8,D83)),MAX($AA$1:AA82)+1,0)</f>
        <v>0</v>
      </c>
      <c r="AB83" s="161" t="e">
        <f>VLOOKUP(F83,Стекла!A83:$AH$1516,5,FALSE)</f>
        <v>#N/A</v>
      </c>
      <c r="AC83" s="161" t="str">
        <f>IF(AA83&gt;0,VLOOKUP(Бланк!$Q$8,D83:F10093,3,FALSE),"")</f>
        <v/>
      </c>
      <c r="AD83" s="161" t="e">
        <f t="shared" si="6"/>
        <v>#N/A</v>
      </c>
      <c r="BA83" s="161">
        <f>IF(ISNUMBER(SEARCH(Бланк!$Q$10,D83)),MAX(BA$1:$BA82)+1,0)</f>
        <v>0</v>
      </c>
      <c r="BB83" s="161" t="e">
        <f>VLOOKUP(F83,Стекла!A83:$H$1516,5,FALSE)</f>
        <v>#N/A</v>
      </c>
      <c r="BC83" s="161" t="str">
        <f>IF(BA83&gt;0,VLOOKUP(Бланк!$Q$10,D83:F10093,3,FALSE),"")</f>
        <v/>
      </c>
      <c r="BD83" s="161" t="e">
        <f t="shared" si="7"/>
        <v>#N/A</v>
      </c>
      <c r="CA83" s="161">
        <f>IF(ISNUMBER(SEARCH(Бланк!$Q$12,D83)),MAX($CA$1:CA82)+1,0)</f>
        <v>0</v>
      </c>
      <c r="CB83" s="161" t="e">
        <f>VLOOKUP(F83,Стекла!$A83:AA$1516,5,FALSE)</f>
        <v>#N/A</v>
      </c>
      <c r="CC83" s="161" t="str">
        <f>IF(CA83&gt;0,VLOOKUP(Бланк!$Q$12,D83:F10093,3,FALSE),"")</f>
        <v/>
      </c>
      <c r="DA83" s="161">
        <f>IF(ISNUMBER(SEARCH(Бланк!$Q$14,D83)),MAX($DA$1:DA82)+1,0)</f>
        <v>0</v>
      </c>
      <c r="DB83" s="161" t="e">
        <f>VLOOKUP(F83,Стекла!$A83:BA$1516,5,FALSE)</f>
        <v>#N/A</v>
      </c>
      <c r="DC83" s="161" t="str">
        <f>IF(DA83&gt;0,VLOOKUP(Бланк!$Q$14,D83:F10093,3,FALSE),"")</f>
        <v/>
      </c>
      <c r="EA83" s="161">
        <f>IF(ISNUMBER(SEARCH(Бланк!$Q$16,D83)),MAX($EA$1:EA82)+1,0)</f>
        <v>0</v>
      </c>
      <c r="EB83" s="161" t="e">
        <f>VLOOKUP(F83,Стекла!$A83:CA$1516,5,FALSE)</f>
        <v>#N/A</v>
      </c>
      <c r="EC83" s="161" t="str">
        <f>IF(EA83&gt;0,VLOOKUP(Бланк!$Q$16,D83:F10093,3,FALSE),"")</f>
        <v/>
      </c>
      <c r="FA83" s="161">
        <f>IF(ISNUMBER(SEARCH(Бланк!$Q$18,D83)),MAX($FA$1:FA82)+1,0)</f>
        <v>0</v>
      </c>
      <c r="FB83" s="161" t="e">
        <f>VLOOKUP(F83,Стекла!$A83:DA$1516,5,FALSE)</f>
        <v>#N/A</v>
      </c>
      <c r="FC83" s="161" t="str">
        <f>IF(FA83&gt;0,VLOOKUP(Бланк!$Q$18,D83:F10093,3,FALSE),"")</f>
        <v/>
      </c>
      <c r="GA83" s="161">
        <f>IF(ISNUMBER(SEARCH(Бланк!$Q$20,D83)),MAX($GA$1:GA82)+1,0)</f>
        <v>0</v>
      </c>
      <c r="GB83" s="161" t="e">
        <f>VLOOKUP(F83,Стекла!$A83:EA$1516,5,FALSE)</f>
        <v>#N/A</v>
      </c>
      <c r="GC83" s="161" t="str">
        <f>IF(GA83&gt;0,VLOOKUP(Бланк!$Q$20,D83:F10093,3,FALSE),"")</f>
        <v/>
      </c>
      <c r="HA83" s="161">
        <f>IF(ISNUMBER(SEARCH(Бланк!$Q$22,D83)),MAX($HA$1:HA82)+1,0)</f>
        <v>0</v>
      </c>
      <c r="HB83" s="161" t="e">
        <f>VLOOKUP(F83,Стекла!$A83:FA$1516,5,FALSE)</f>
        <v>#N/A</v>
      </c>
      <c r="HC83" s="161" t="str">
        <f>IF(HA83&gt;0,VLOOKUP(Бланк!$Q$22,D83:F10093,3,FALSE),"")</f>
        <v/>
      </c>
      <c r="IA83" s="161">
        <f>IF(ISNUMBER(SEARCH(Бланк!$Q$24,D83)),MAX($IA$1:IA82)+1,0)</f>
        <v>0</v>
      </c>
      <c r="IB83" s="161" t="e">
        <f>VLOOKUP(F83,Стекла!$A83:GA$1516,5,FALSE)</f>
        <v>#N/A</v>
      </c>
      <c r="IC83" s="161" t="str">
        <f>IF(IA83&gt;0,VLOOKUP(Бланк!$Q$24,D83:F10093,3,FALSE),"")</f>
        <v/>
      </c>
    </row>
    <row r="84" spans="1:237" x14ac:dyDescent="0.25">
      <c r="A84" s="161">
        <v>84</v>
      </c>
      <c r="B84" s="161">
        <f>IF(AND($E$1="ПУСТО",Стекла!E84&lt;&gt;""),MAX($B$1:B83)+1,IF(ISNUMBER(SEARCH($E$1,Стекла!B84)),MAX($B$1:B83)+1,0))</f>
        <v>0</v>
      </c>
      <c r="D84" s="161" t="str">
        <f>IF(ISERROR(F84),"",INDEX(Стекла!$E$2:$E$1001,F84,1))</f>
        <v/>
      </c>
      <c r="E84" s="161" t="str">
        <f>IF(ISERROR(F84),"",INDEX(Стекла!$B$2:$E$1001,F84,2))</f>
        <v/>
      </c>
      <c r="F84" s="161" t="e">
        <f>MATCH(ROW(A83),$B$2:B282,0)</f>
        <v>#N/A</v>
      </c>
      <c r="G84" s="161" t="str">
        <f>IF(AND(COUNTIF(D$2:D84,D84)=1,D84&lt;&gt;""),COUNT(G$1:G83)+1,"")</f>
        <v/>
      </c>
      <c r="H84" s="161" t="str">
        <f t="shared" si="4"/>
        <v/>
      </c>
      <c r="I84" s="161" t="e">
        <f t="shared" si="5"/>
        <v>#N/A</v>
      </c>
      <c r="J84" s="161">
        <f>IF(ISNUMBER(SEARCH(Бланк!$Q$6,D84)),MAX($J$1:J83)+1,0)</f>
        <v>0</v>
      </c>
      <c r="K84" s="161" t="e">
        <f>VLOOKUP(F84,Стекла!A84:AH1598,5,FALSE)</f>
        <v>#N/A</v>
      </c>
      <c r="L84" s="161" t="str">
        <f>IF(J84&gt;0,VLOOKUP(Бланк!$Q$6,D84:F282,3,FALSE),"")</f>
        <v/>
      </c>
      <c r="AA84" s="161">
        <f>IF(ISNUMBER(SEARCH(Бланк!$Q$8,D84)),MAX($AA$1:AA83)+1,0)</f>
        <v>0</v>
      </c>
      <c r="AB84" s="161" t="e">
        <f>VLOOKUP(F84,Стекла!A84:$AH$1516,5,FALSE)</f>
        <v>#N/A</v>
      </c>
      <c r="AC84" s="161" t="str">
        <f>IF(AA84&gt;0,VLOOKUP(Бланк!$Q$8,D84:F10094,3,FALSE),"")</f>
        <v/>
      </c>
      <c r="AD84" s="161" t="e">
        <f t="shared" si="6"/>
        <v>#N/A</v>
      </c>
      <c r="BA84" s="161">
        <f>IF(ISNUMBER(SEARCH(Бланк!$Q$10,D84)),MAX(BA$1:$BA83)+1,0)</f>
        <v>0</v>
      </c>
      <c r="BB84" s="161" t="e">
        <f>VLOOKUP(F84,Стекла!A84:$H$1516,5,FALSE)</f>
        <v>#N/A</v>
      </c>
      <c r="BC84" s="161" t="str">
        <f>IF(BA84&gt;0,VLOOKUP(Бланк!$Q$10,D84:F10094,3,FALSE),"")</f>
        <v/>
      </c>
      <c r="BD84" s="161" t="e">
        <f t="shared" si="7"/>
        <v>#N/A</v>
      </c>
      <c r="CA84" s="161">
        <f>IF(ISNUMBER(SEARCH(Бланк!$Q$12,D84)),MAX($CA$1:CA83)+1,0)</f>
        <v>0</v>
      </c>
      <c r="CB84" s="161" t="e">
        <f>VLOOKUP(F84,Стекла!$A84:AA$1516,5,FALSE)</f>
        <v>#N/A</v>
      </c>
      <c r="CC84" s="161" t="str">
        <f>IF(CA84&gt;0,VLOOKUP(Бланк!$Q$12,D84:F10094,3,FALSE),"")</f>
        <v/>
      </c>
      <c r="DA84" s="161">
        <f>IF(ISNUMBER(SEARCH(Бланк!$Q$14,D84)),MAX($DA$1:DA83)+1,0)</f>
        <v>0</v>
      </c>
      <c r="DB84" s="161" t="e">
        <f>VLOOKUP(F84,Стекла!$A84:BA$1516,5,FALSE)</f>
        <v>#N/A</v>
      </c>
      <c r="DC84" s="161" t="str">
        <f>IF(DA84&gt;0,VLOOKUP(Бланк!$Q$14,D84:F10094,3,FALSE),"")</f>
        <v/>
      </c>
      <c r="EA84" s="161">
        <f>IF(ISNUMBER(SEARCH(Бланк!$Q$16,D84)),MAX($EA$1:EA83)+1,0)</f>
        <v>0</v>
      </c>
      <c r="EB84" s="161" t="e">
        <f>VLOOKUP(F84,Стекла!$A84:CA$1516,5,FALSE)</f>
        <v>#N/A</v>
      </c>
      <c r="EC84" s="161" t="str">
        <f>IF(EA84&gt;0,VLOOKUP(Бланк!$Q$16,D84:F10094,3,FALSE),"")</f>
        <v/>
      </c>
      <c r="FA84" s="161">
        <f>IF(ISNUMBER(SEARCH(Бланк!$Q$18,D84)),MAX($FA$1:FA83)+1,0)</f>
        <v>0</v>
      </c>
      <c r="FB84" s="161" t="e">
        <f>VLOOKUP(F84,Стекла!$A84:DA$1516,5,FALSE)</f>
        <v>#N/A</v>
      </c>
      <c r="FC84" s="161" t="str">
        <f>IF(FA84&gt;0,VLOOKUP(Бланк!$Q$18,D84:F10094,3,FALSE),"")</f>
        <v/>
      </c>
      <c r="GA84" s="161">
        <f>IF(ISNUMBER(SEARCH(Бланк!$Q$20,D84)),MAX($GA$1:GA83)+1,0)</f>
        <v>0</v>
      </c>
      <c r="GB84" s="161" t="e">
        <f>VLOOKUP(F84,Стекла!$A84:EA$1516,5,FALSE)</f>
        <v>#N/A</v>
      </c>
      <c r="GC84" s="161" t="str">
        <f>IF(GA84&gt;0,VLOOKUP(Бланк!$Q$20,D84:F10094,3,FALSE),"")</f>
        <v/>
      </c>
      <c r="HA84" s="161">
        <f>IF(ISNUMBER(SEARCH(Бланк!$Q$22,D84)),MAX($HA$1:HA83)+1,0)</f>
        <v>0</v>
      </c>
      <c r="HB84" s="161" t="e">
        <f>VLOOKUP(F84,Стекла!$A84:FA$1516,5,FALSE)</f>
        <v>#N/A</v>
      </c>
      <c r="HC84" s="161" t="str">
        <f>IF(HA84&gt;0,VLOOKUP(Бланк!$Q$22,D84:F10094,3,FALSE),"")</f>
        <v/>
      </c>
      <c r="IA84" s="161">
        <f>IF(ISNUMBER(SEARCH(Бланк!$Q$24,D84)),MAX($IA$1:IA83)+1,0)</f>
        <v>0</v>
      </c>
      <c r="IB84" s="161" t="e">
        <f>VLOOKUP(F84,Стекла!$A84:GA$1516,5,FALSE)</f>
        <v>#N/A</v>
      </c>
      <c r="IC84" s="161" t="str">
        <f>IF(IA84&gt;0,VLOOKUP(Бланк!$Q$24,D84:F10094,3,FALSE),"")</f>
        <v/>
      </c>
    </row>
    <row r="85" spans="1:237" x14ac:dyDescent="0.25">
      <c r="A85" s="161">
        <v>85</v>
      </c>
      <c r="B85" s="161">
        <f>IF(AND($E$1="ПУСТО",Стекла!E85&lt;&gt;""),MAX($B$1:B84)+1,IF(ISNUMBER(SEARCH($E$1,Стекла!B85)),MAX($B$1:B84)+1,0))</f>
        <v>0</v>
      </c>
      <c r="D85" s="161" t="str">
        <f>IF(ISERROR(F85),"",INDEX(Стекла!$E$2:$E$1001,F85,1))</f>
        <v/>
      </c>
      <c r="E85" s="161" t="str">
        <f>IF(ISERROR(F85),"",INDEX(Стекла!$B$2:$E$1001,F85,2))</f>
        <v/>
      </c>
      <c r="F85" s="161" t="e">
        <f>MATCH(ROW(A84),$B$2:B283,0)</f>
        <v>#N/A</v>
      </c>
      <c r="G85" s="161" t="str">
        <f>IF(AND(COUNTIF(D$2:D85,D85)=1,D85&lt;&gt;""),COUNT(G$1:G84)+1,"")</f>
        <v/>
      </c>
      <c r="H85" s="161" t="str">
        <f t="shared" si="4"/>
        <v/>
      </c>
      <c r="I85" s="161" t="e">
        <f t="shared" si="5"/>
        <v>#N/A</v>
      </c>
      <c r="J85" s="161">
        <f>IF(ISNUMBER(SEARCH(Бланк!$Q$6,D85)),MAX($J$1:J84)+1,0)</f>
        <v>0</v>
      </c>
      <c r="K85" s="161" t="e">
        <f>VLOOKUP(F85,Стекла!A85:AH1599,5,FALSE)</f>
        <v>#N/A</v>
      </c>
      <c r="L85" s="161" t="str">
        <f>IF(J85&gt;0,VLOOKUP(Бланк!$Q$6,D85:F283,3,FALSE),"")</f>
        <v/>
      </c>
      <c r="AA85" s="161">
        <f>IF(ISNUMBER(SEARCH(Бланк!$Q$8,D85)),MAX($AA$1:AA84)+1,0)</f>
        <v>0</v>
      </c>
      <c r="AB85" s="161" t="e">
        <f>VLOOKUP(F85,Стекла!A85:$AH$1516,5,FALSE)</f>
        <v>#N/A</v>
      </c>
      <c r="AC85" s="161" t="str">
        <f>IF(AA85&gt;0,VLOOKUP(Бланк!$Q$8,D85:F10095,3,FALSE),"")</f>
        <v/>
      </c>
      <c r="AD85" s="161" t="e">
        <f t="shared" si="6"/>
        <v>#N/A</v>
      </c>
      <c r="BA85" s="161">
        <f>IF(ISNUMBER(SEARCH(Бланк!$Q$10,D85)),MAX(BA$1:$BA84)+1,0)</f>
        <v>0</v>
      </c>
      <c r="BB85" s="161" t="e">
        <f>VLOOKUP(F85,Стекла!A85:$H$1516,5,FALSE)</f>
        <v>#N/A</v>
      </c>
      <c r="BC85" s="161" t="str">
        <f>IF(BA85&gt;0,VLOOKUP(Бланк!$Q$10,D85:F10095,3,FALSE),"")</f>
        <v/>
      </c>
      <c r="BD85" s="161" t="e">
        <f t="shared" si="7"/>
        <v>#N/A</v>
      </c>
      <c r="CA85" s="161">
        <f>IF(ISNUMBER(SEARCH(Бланк!$Q$12,D85)),MAX($CA$1:CA84)+1,0)</f>
        <v>0</v>
      </c>
      <c r="CB85" s="161" t="e">
        <f>VLOOKUP(F85,Стекла!$A85:AA$1516,5,FALSE)</f>
        <v>#N/A</v>
      </c>
      <c r="CC85" s="161" t="str">
        <f>IF(CA85&gt;0,VLOOKUP(Бланк!$Q$12,D85:F10095,3,FALSE),"")</f>
        <v/>
      </c>
      <c r="DA85" s="161">
        <f>IF(ISNUMBER(SEARCH(Бланк!$Q$14,D85)),MAX($DA$1:DA84)+1,0)</f>
        <v>0</v>
      </c>
      <c r="DB85" s="161" t="e">
        <f>VLOOKUP(F85,Стекла!$A85:BA$1516,5,FALSE)</f>
        <v>#N/A</v>
      </c>
      <c r="DC85" s="161" t="str">
        <f>IF(DA85&gt;0,VLOOKUP(Бланк!$Q$14,D85:F10095,3,FALSE),"")</f>
        <v/>
      </c>
      <c r="EA85" s="161">
        <f>IF(ISNUMBER(SEARCH(Бланк!$Q$16,D85)),MAX($EA$1:EA84)+1,0)</f>
        <v>0</v>
      </c>
      <c r="EB85" s="161" t="e">
        <f>VLOOKUP(F85,Стекла!$A85:CA$1516,5,FALSE)</f>
        <v>#N/A</v>
      </c>
      <c r="EC85" s="161" t="str">
        <f>IF(EA85&gt;0,VLOOKUP(Бланк!$Q$16,D85:F10095,3,FALSE),"")</f>
        <v/>
      </c>
      <c r="FA85" s="161">
        <f>IF(ISNUMBER(SEARCH(Бланк!$Q$18,D85)),MAX($FA$1:FA84)+1,0)</f>
        <v>0</v>
      </c>
      <c r="FB85" s="161" t="e">
        <f>VLOOKUP(F85,Стекла!$A85:DA$1516,5,FALSE)</f>
        <v>#N/A</v>
      </c>
      <c r="FC85" s="161" t="str">
        <f>IF(FA85&gt;0,VLOOKUP(Бланк!$Q$18,D85:F10095,3,FALSE),"")</f>
        <v/>
      </c>
      <c r="GA85" s="161">
        <f>IF(ISNUMBER(SEARCH(Бланк!$Q$20,D85)),MAX($GA$1:GA84)+1,0)</f>
        <v>0</v>
      </c>
      <c r="GB85" s="161" t="e">
        <f>VLOOKUP(F85,Стекла!$A85:EA$1516,5,FALSE)</f>
        <v>#N/A</v>
      </c>
      <c r="GC85" s="161" t="str">
        <f>IF(GA85&gt;0,VLOOKUP(Бланк!$Q$20,D85:F10095,3,FALSE),"")</f>
        <v/>
      </c>
      <c r="HA85" s="161">
        <f>IF(ISNUMBER(SEARCH(Бланк!$Q$22,D85)),MAX($HA$1:HA84)+1,0)</f>
        <v>0</v>
      </c>
      <c r="HB85" s="161" t="e">
        <f>VLOOKUP(F85,Стекла!$A85:FA$1516,5,FALSE)</f>
        <v>#N/A</v>
      </c>
      <c r="HC85" s="161" t="str">
        <f>IF(HA85&gt;0,VLOOKUP(Бланк!$Q$22,D85:F10095,3,FALSE),"")</f>
        <v/>
      </c>
      <c r="IA85" s="161">
        <f>IF(ISNUMBER(SEARCH(Бланк!$Q$24,D85)),MAX($IA$1:IA84)+1,0)</f>
        <v>0</v>
      </c>
      <c r="IB85" s="161" t="e">
        <f>VLOOKUP(F85,Стекла!$A85:GA$1516,5,FALSE)</f>
        <v>#N/A</v>
      </c>
      <c r="IC85" s="161" t="str">
        <f>IF(IA85&gt;0,VLOOKUP(Бланк!$Q$24,D85:F10095,3,FALSE),"")</f>
        <v/>
      </c>
    </row>
    <row r="86" spans="1:237" x14ac:dyDescent="0.25">
      <c r="A86" s="161">
        <v>86</v>
      </c>
      <c r="B86" s="161">
        <f>IF(AND($E$1="ПУСТО",Стекла!E86&lt;&gt;""),MAX($B$1:B85)+1,IF(ISNUMBER(SEARCH($E$1,Стекла!B86)),MAX($B$1:B85)+1,0))</f>
        <v>0</v>
      </c>
      <c r="D86" s="161" t="str">
        <f>IF(ISERROR(F86),"",INDEX(Стекла!$E$2:$E$1001,F86,1))</f>
        <v/>
      </c>
      <c r="E86" s="161" t="str">
        <f>IF(ISERROR(F86),"",INDEX(Стекла!$B$2:$E$1001,F86,2))</f>
        <v/>
      </c>
      <c r="F86" s="161" t="e">
        <f>MATCH(ROW(A85),$B$2:B284,0)</f>
        <v>#N/A</v>
      </c>
      <c r="G86" s="161" t="str">
        <f>IF(AND(COUNTIF(D$2:D86,D86)=1,D86&lt;&gt;""),COUNT(G$1:G85)+1,"")</f>
        <v/>
      </c>
      <c r="H86" s="161" t="str">
        <f t="shared" si="4"/>
        <v/>
      </c>
      <c r="I86" s="161" t="e">
        <f t="shared" si="5"/>
        <v>#N/A</v>
      </c>
      <c r="J86" s="161">
        <f>IF(ISNUMBER(SEARCH(Бланк!$Q$6,D86)),MAX($J$1:J85)+1,0)</f>
        <v>0</v>
      </c>
      <c r="K86" s="161" t="e">
        <f>VLOOKUP(F86,Стекла!A86:AH1600,5,FALSE)</f>
        <v>#N/A</v>
      </c>
      <c r="L86" s="161" t="str">
        <f>IF(J86&gt;0,VLOOKUP(Бланк!$Q$6,D86:F284,3,FALSE),"")</f>
        <v/>
      </c>
      <c r="AA86" s="161">
        <f>IF(ISNUMBER(SEARCH(Бланк!$Q$8,D86)),MAX($AA$1:AA85)+1,0)</f>
        <v>0</v>
      </c>
      <c r="AB86" s="161" t="e">
        <f>VLOOKUP(F86,Стекла!A86:$AH$1516,5,FALSE)</f>
        <v>#N/A</v>
      </c>
      <c r="AC86" s="161" t="str">
        <f>IF(AA86&gt;0,VLOOKUP(Бланк!$Q$8,D86:F10096,3,FALSE),"")</f>
        <v/>
      </c>
      <c r="AD86" s="161" t="e">
        <f t="shared" si="6"/>
        <v>#N/A</v>
      </c>
      <c r="BA86" s="161">
        <f>IF(ISNUMBER(SEARCH(Бланк!$Q$10,D86)),MAX(BA$1:$BA85)+1,0)</f>
        <v>0</v>
      </c>
      <c r="BB86" s="161" t="e">
        <f>VLOOKUP(F86,Стекла!A86:$H$1516,5,FALSE)</f>
        <v>#N/A</v>
      </c>
      <c r="BC86" s="161" t="str">
        <f>IF(BA86&gt;0,VLOOKUP(Бланк!$Q$10,D86:F10096,3,FALSE),"")</f>
        <v/>
      </c>
      <c r="BD86" s="161" t="e">
        <f t="shared" si="7"/>
        <v>#N/A</v>
      </c>
      <c r="CA86" s="161">
        <f>IF(ISNUMBER(SEARCH(Бланк!$Q$12,D86)),MAX($CA$1:CA85)+1,0)</f>
        <v>0</v>
      </c>
      <c r="CB86" s="161" t="e">
        <f>VLOOKUP(F86,Стекла!$A86:AA$1516,5,FALSE)</f>
        <v>#N/A</v>
      </c>
      <c r="CC86" s="161" t="str">
        <f>IF(CA86&gt;0,VLOOKUP(Бланк!$Q$12,D86:F10096,3,FALSE),"")</f>
        <v/>
      </c>
      <c r="DA86" s="161">
        <f>IF(ISNUMBER(SEARCH(Бланк!$Q$14,D86)),MAX($DA$1:DA85)+1,0)</f>
        <v>0</v>
      </c>
      <c r="DB86" s="161" t="e">
        <f>VLOOKUP(F86,Стекла!$A86:BA$1516,5,FALSE)</f>
        <v>#N/A</v>
      </c>
      <c r="DC86" s="161" t="str">
        <f>IF(DA86&gt;0,VLOOKUP(Бланк!$Q$14,D86:F10096,3,FALSE),"")</f>
        <v/>
      </c>
      <c r="EA86" s="161">
        <f>IF(ISNUMBER(SEARCH(Бланк!$Q$16,D86)),MAX($EA$1:EA85)+1,0)</f>
        <v>0</v>
      </c>
      <c r="EB86" s="161" t="e">
        <f>VLOOKUP(F86,Стекла!$A86:CA$1516,5,FALSE)</f>
        <v>#N/A</v>
      </c>
      <c r="EC86" s="161" t="str">
        <f>IF(EA86&gt;0,VLOOKUP(Бланк!$Q$16,D86:F10096,3,FALSE),"")</f>
        <v/>
      </c>
      <c r="FA86" s="161">
        <f>IF(ISNUMBER(SEARCH(Бланк!$Q$18,D86)),MAX($FA$1:FA85)+1,0)</f>
        <v>0</v>
      </c>
      <c r="FB86" s="161" t="e">
        <f>VLOOKUP(F86,Стекла!$A86:DA$1516,5,FALSE)</f>
        <v>#N/A</v>
      </c>
      <c r="FC86" s="161" t="str">
        <f>IF(FA86&gt;0,VLOOKUP(Бланк!$Q$18,D86:F10096,3,FALSE),"")</f>
        <v/>
      </c>
      <c r="GA86" s="161">
        <f>IF(ISNUMBER(SEARCH(Бланк!$Q$20,D86)),MAX($GA$1:GA85)+1,0)</f>
        <v>0</v>
      </c>
      <c r="GB86" s="161" t="e">
        <f>VLOOKUP(F86,Стекла!$A86:EA$1516,5,FALSE)</f>
        <v>#N/A</v>
      </c>
      <c r="GC86" s="161" t="str">
        <f>IF(GA86&gt;0,VLOOKUP(Бланк!$Q$20,D86:F10096,3,FALSE),"")</f>
        <v/>
      </c>
      <c r="HA86" s="161">
        <f>IF(ISNUMBER(SEARCH(Бланк!$Q$22,D86)),MAX($HA$1:HA85)+1,0)</f>
        <v>0</v>
      </c>
      <c r="HB86" s="161" t="e">
        <f>VLOOKUP(F86,Стекла!$A86:FA$1516,5,FALSE)</f>
        <v>#N/A</v>
      </c>
      <c r="HC86" s="161" t="str">
        <f>IF(HA86&gt;0,VLOOKUP(Бланк!$Q$22,D86:F10096,3,FALSE),"")</f>
        <v/>
      </c>
      <c r="IA86" s="161">
        <f>IF(ISNUMBER(SEARCH(Бланк!$Q$24,D86)),MAX($IA$1:IA85)+1,0)</f>
        <v>0</v>
      </c>
      <c r="IB86" s="161" t="e">
        <f>VLOOKUP(F86,Стекла!$A86:GA$1516,5,FALSE)</f>
        <v>#N/A</v>
      </c>
      <c r="IC86" s="161" t="str">
        <f>IF(IA86&gt;0,VLOOKUP(Бланк!$Q$24,D86:F10096,3,FALSE),"")</f>
        <v/>
      </c>
    </row>
    <row r="87" spans="1:237" x14ac:dyDescent="0.25">
      <c r="A87" s="161">
        <v>87</v>
      </c>
      <c r="B87" s="161">
        <f>IF(AND($E$1="ПУСТО",Стекла!E87&lt;&gt;""),MAX($B$1:B86)+1,IF(ISNUMBER(SEARCH($E$1,Стекла!B87)),MAX($B$1:B86)+1,0))</f>
        <v>0</v>
      </c>
      <c r="D87" s="161" t="str">
        <f>IF(ISERROR(F87),"",INDEX(Стекла!$E$2:$E$1001,F87,1))</f>
        <v/>
      </c>
      <c r="E87" s="161" t="str">
        <f>IF(ISERROR(F87),"",INDEX(Стекла!$B$2:$E$1001,F87,2))</f>
        <v/>
      </c>
      <c r="F87" s="161" t="e">
        <f>MATCH(ROW(A86),$B$2:B285,0)</f>
        <v>#N/A</v>
      </c>
      <c r="G87" s="161" t="str">
        <f>IF(AND(COUNTIF(D$2:D87,D87)=1,D87&lt;&gt;""),COUNT(G$1:G86)+1,"")</f>
        <v/>
      </c>
      <c r="H87" s="161" t="str">
        <f t="shared" si="4"/>
        <v/>
      </c>
      <c r="I87" s="161" t="e">
        <f t="shared" si="5"/>
        <v>#N/A</v>
      </c>
      <c r="J87" s="161">
        <f>IF(ISNUMBER(SEARCH(Бланк!$Q$6,D87)),MAX($J$1:J86)+1,0)</f>
        <v>0</v>
      </c>
      <c r="K87" s="161" t="e">
        <f>VLOOKUP(F87,Стекла!A87:AH1601,5,FALSE)</f>
        <v>#N/A</v>
      </c>
      <c r="L87" s="161" t="str">
        <f>IF(J87&gt;0,VLOOKUP(Бланк!$Q$6,D87:F285,3,FALSE),"")</f>
        <v/>
      </c>
      <c r="AA87" s="161">
        <f>IF(ISNUMBER(SEARCH(Бланк!$Q$8,D87)),MAX($AA$1:AA86)+1,0)</f>
        <v>0</v>
      </c>
      <c r="AB87" s="161" t="e">
        <f>VLOOKUP(F87,Стекла!A87:$AH$1516,5,FALSE)</f>
        <v>#N/A</v>
      </c>
      <c r="AC87" s="161" t="str">
        <f>IF(AA87&gt;0,VLOOKUP(Бланк!$Q$8,D87:F10097,3,FALSE),"")</f>
        <v/>
      </c>
      <c r="AD87" s="161" t="e">
        <f t="shared" si="6"/>
        <v>#N/A</v>
      </c>
      <c r="BA87" s="161">
        <f>IF(ISNUMBER(SEARCH(Бланк!$Q$10,D87)),MAX(BA$1:$BA86)+1,0)</f>
        <v>0</v>
      </c>
      <c r="BB87" s="161" t="e">
        <f>VLOOKUP(F87,Стекла!A87:$H$1516,5,FALSE)</f>
        <v>#N/A</v>
      </c>
      <c r="BC87" s="161" t="str">
        <f>IF(BA87&gt;0,VLOOKUP(Бланк!$Q$10,D87:F10097,3,FALSE),"")</f>
        <v/>
      </c>
      <c r="BD87" s="161" t="e">
        <f t="shared" si="7"/>
        <v>#N/A</v>
      </c>
      <c r="CA87" s="161">
        <f>IF(ISNUMBER(SEARCH(Бланк!$Q$12,D87)),MAX($CA$1:CA86)+1,0)</f>
        <v>0</v>
      </c>
      <c r="CB87" s="161" t="e">
        <f>VLOOKUP(F87,Стекла!$A87:AA$1516,5,FALSE)</f>
        <v>#N/A</v>
      </c>
      <c r="CC87" s="161" t="str">
        <f>IF(CA87&gt;0,VLOOKUP(Бланк!$Q$12,D87:F10097,3,FALSE),"")</f>
        <v/>
      </c>
      <c r="DA87" s="161">
        <f>IF(ISNUMBER(SEARCH(Бланк!$Q$14,D87)),MAX($DA$1:DA86)+1,0)</f>
        <v>0</v>
      </c>
      <c r="DB87" s="161" t="e">
        <f>VLOOKUP(F87,Стекла!$A87:BA$1516,5,FALSE)</f>
        <v>#N/A</v>
      </c>
      <c r="DC87" s="161" t="str">
        <f>IF(DA87&gt;0,VLOOKUP(Бланк!$Q$14,D87:F10097,3,FALSE),"")</f>
        <v/>
      </c>
      <c r="EA87" s="161">
        <f>IF(ISNUMBER(SEARCH(Бланк!$Q$16,D87)),MAX($EA$1:EA86)+1,0)</f>
        <v>0</v>
      </c>
      <c r="EB87" s="161" t="e">
        <f>VLOOKUP(F87,Стекла!$A87:CA$1516,5,FALSE)</f>
        <v>#N/A</v>
      </c>
      <c r="EC87" s="161" t="str">
        <f>IF(EA87&gt;0,VLOOKUP(Бланк!$Q$16,D87:F10097,3,FALSE),"")</f>
        <v/>
      </c>
      <c r="FA87" s="161">
        <f>IF(ISNUMBER(SEARCH(Бланк!$Q$18,D87)),MAX($FA$1:FA86)+1,0)</f>
        <v>0</v>
      </c>
      <c r="FB87" s="161" t="e">
        <f>VLOOKUP(F87,Стекла!$A87:DA$1516,5,FALSE)</f>
        <v>#N/A</v>
      </c>
      <c r="FC87" s="161" t="str">
        <f>IF(FA87&gt;0,VLOOKUP(Бланк!$Q$18,D87:F10097,3,FALSE),"")</f>
        <v/>
      </c>
      <c r="GA87" s="161">
        <f>IF(ISNUMBER(SEARCH(Бланк!$Q$20,D87)),MAX($GA$1:GA86)+1,0)</f>
        <v>0</v>
      </c>
      <c r="GB87" s="161" t="e">
        <f>VLOOKUP(F87,Стекла!$A87:EA$1516,5,FALSE)</f>
        <v>#N/A</v>
      </c>
      <c r="GC87" s="161" t="str">
        <f>IF(GA87&gt;0,VLOOKUP(Бланк!$Q$20,D87:F10097,3,FALSE),"")</f>
        <v/>
      </c>
      <c r="HA87" s="161">
        <f>IF(ISNUMBER(SEARCH(Бланк!$Q$22,D87)),MAX($HA$1:HA86)+1,0)</f>
        <v>0</v>
      </c>
      <c r="HB87" s="161" t="e">
        <f>VLOOKUP(F87,Стекла!$A87:FA$1516,5,FALSE)</f>
        <v>#N/A</v>
      </c>
      <c r="HC87" s="161" t="str">
        <f>IF(HA87&gt;0,VLOOKUP(Бланк!$Q$22,D87:F10097,3,FALSE),"")</f>
        <v/>
      </c>
      <c r="IA87" s="161">
        <f>IF(ISNUMBER(SEARCH(Бланк!$Q$24,D87)),MAX($IA$1:IA86)+1,0)</f>
        <v>0</v>
      </c>
      <c r="IB87" s="161" t="e">
        <f>VLOOKUP(F87,Стекла!$A87:GA$1516,5,FALSE)</f>
        <v>#N/A</v>
      </c>
      <c r="IC87" s="161" t="str">
        <f>IF(IA87&gt;0,VLOOKUP(Бланк!$Q$24,D87:F10097,3,FALSE),"")</f>
        <v/>
      </c>
    </row>
    <row r="88" spans="1:237" x14ac:dyDescent="0.25">
      <c r="A88" s="161">
        <v>88</v>
      </c>
      <c r="B88" s="161">
        <f>IF(AND($E$1="ПУСТО",Стекла!E88&lt;&gt;""),MAX($B$1:B87)+1,IF(ISNUMBER(SEARCH($E$1,Стекла!B88)),MAX($B$1:B87)+1,0))</f>
        <v>0</v>
      </c>
      <c r="D88" s="161" t="str">
        <f>IF(ISERROR(F88),"",INDEX(Стекла!$E$2:$E$1001,F88,1))</f>
        <v/>
      </c>
      <c r="E88" s="161" t="str">
        <f>IF(ISERROR(F88),"",INDEX(Стекла!$B$2:$E$1001,F88,2))</f>
        <v/>
      </c>
      <c r="F88" s="161" t="e">
        <f>MATCH(ROW(A87),$B$2:B286,0)</f>
        <v>#N/A</v>
      </c>
      <c r="G88" s="161" t="str">
        <f>IF(AND(COUNTIF(D$2:D88,D88)=1,D88&lt;&gt;""),COUNT(G$1:G87)+1,"")</f>
        <v/>
      </c>
      <c r="H88" s="161" t="str">
        <f t="shared" si="4"/>
        <v/>
      </c>
      <c r="I88" s="161" t="e">
        <f t="shared" si="5"/>
        <v>#N/A</v>
      </c>
      <c r="J88" s="161">
        <f>IF(ISNUMBER(SEARCH(Бланк!$Q$6,D88)),MAX($J$1:J87)+1,0)</f>
        <v>0</v>
      </c>
      <c r="K88" s="161" t="e">
        <f>VLOOKUP(F88,Стекла!A88:AH1602,5,FALSE)</f>
        <v>#N/A</v>
      </c>
      <c r="L88" s="161" t="str">
        <f>IF(J88&gt;0,VLOOKUP(Бланк!$Q$6,D88:F286,3,FALSE),"")</f>
        <v/>
      </c>
      <c r="AA88" s="161">
        <f>IF(ISNUMBER(SEARCH(Бланк!$Q$8,D88)),MAX($AA$1:AA87)+1,0)</f>
        <v>0</v>
      </c>
      <c r="AB88" s="161" t="e">
        <f>VLOOKUP(F88,Стекла!A88:$AH$1516,5,FALSE)</f>
        <v>#N/A</v>
      </c>
      <c r="AC88" s="161" t="str">
        <f>IF(AA88&gt;0,VLOOKUP(Бланк!$Q$8,D88:F10098,3,FALSE),"")</f>
        <v/>
      </c>
      <c r="AD88" s="161" t="e">
        <f t="shared" si="6"/>
        <v>#N/A</v>
      </c>
      <c r="BA88" s="161">
        <f>IF(ISNUMBER(SEARCH(Бланк!$Q$10,D88)),MAX(BA$1:$BA87)+1,0)</f>
        <v>0</v>
      </c>
      <c r="BB88" s="161" t="e">
        <f>VLOOKUP(F88,Стекла!A88:$H$1516,5,FALSE)</f>
        <v>#N/A</v>
      </c>
      <c r="BC88" s="161" t="str">
        <f>IF(BA88&gt;0,VLOOKUP(Бланк!$Q$10,D88:F10098,3,FALSE),"")</f>
        <v/>
      </c>
      <c r="BD88" s="161" t="e">
        <f t="shared" si="7"/>
        <v>#N/A</v>
      </c>
      <c r="CA88" s="161">
        <f>IF(ISNUMBER(SEARCH(Бланк!$Q$12,D88)),MAX($CA$1:CA87)+1,0)</f>
        <v>0</v>
      </c>
      <c r="CB88" s="161" t="e">
        <f>VLOOKUP(F88,Стекла!$A88:AA$1516,5,FALSE)</f>
        <v>#N/A</v>
      </c>
      <c r="CC88" s="161" t="str">
        <f>IF(CA88&gt;0,VLOOKUP(Бланк!$Q$12,D88:F10098,3,FALSE),"")</f>
        <v/>
      </c>
      <c r="DA88" s="161">
        <f>IF(ISNUMBER(SEARCH(Бланк!$Q$14,D88)),MAX($DA$1:DA87)+1,0)</f>
        <v>0</v>
      </c>
      <c r="DB88" s="161" t="e">
        <f>VLOOKUP(F88,Стекла!$A88:BA$1516,5,FALSE)</f>
        <v>#N/A</v>
      </c>
      <c r="DC88" s="161" t="str">
        <f>IF(DA88&gt;0,VLOOKUP(Бланк!$Q$14,D88:F10098,3,FALSE),"")</f>
        <v/>
      </c>
      <c r="EA88" s="161">
        <f>IF(ISNUMBER(SEARCH(Бланк!$Q$16,D88)),MAX($EA$1:EA87)+1,0)</f>
        <v>0</v>
      </c>
      <c r="EB88" s="161" t="e">
        <f>VLOOKUP(F88,Стекла!$A88:CA$1516,5,FALSE)</f>
        <v>#N/A</v>
      </c>
      <c r="EC88" s="161" t="str">
        <f>IF(EA88&gt;0,VLOOKUP(Бланк!$Q$16,D88:F10098,3,FALSE),"")</f>
        <v/>
      </c>
      <c r="FA88" s="161">
        <f>IF(ISNUMBER(SEARCH(Бланк!$Q$18,D88)),MAX($FA$1:FA87)+1,0)</f>
        <v>0</v>
      </c>
      <c r="FB88" s="161" t="e">
        <f>VLOOKUP(F88,Стекла!$A88:DA$1516,5,FALSE)</f>
        <v>#N/A</v>
      </c>
      <c r="FC88" s="161" t="str">
        <f>IF(FA88&gt;0,VLOOKUP(Бланк!$Q$18,D88:F10098,3,FALSE),"")</f>
        <v/>
      </c>
      <c r="GA88" s="161">
        <f>IF(ISNUMBER(SEARCH(Бланк!$Q$20,D88)),MAX($GA$1:GA87)+1,0)</f>
        <v>0</v>
      </c>
      <c r="GB88" s="161" t="e">
        <f>VLOOKUP(F88,Стекла!$A88:EA$1516,5,FALSE)</f>
        <v>#N/A</v>
      </c>
      <c r="GC88" s="161" t="str">
        <f>IF(GA88&gt;0,VLOOKUP(Бланк!$Q$20,D88:F10098,3,FALSE),"")</f>
        <v/>
      </c>
      <c r="HA88" s="161">
        <f>IF(ISNUMBER(SEARCH(Бланк!$Q$22,D88)),MAX($HA$1:HA87)+1,0)</f>
        <v>0</v>
      </c>
      <c r="HB88" s="161" t="e">
        <f>VLOOKUP(F88,Стекла!$A88:FA$1516,5,FALSE)</f>
        <v>#N/A</v>
      </c>
      <c r="HC88" s="161" t="str">
        <f>IF(HA88&gt;0,VLOOKUP(Бланк!$Q$22,D88:F10098,3,FALSE),"")</f>
        <v/>
      </c>
      <c r="IA88" s="161">
        <f>IF(ISNUMBER(SEARCH(Бланк!$Q$24,D88)),MAX($IA$1:IA87)+1,0)</f>
        <v>0</v>
      </c>
      <c r="IB88" s="161" t="e">
        <f>VLOOKUP(F88,Стекла!$A88:GA$1516,5,FALSE)</f>
        <v>#N/A</v>
      </c>
      <c r="IC88" s="161" t="str">
        <f>IF(IA88&gt;0,VLOOKUP(Бланк!$Q$24,D88:F10098,3,FALSE),"")</f>
        <v/>
      </c>
    </row>
    <row r="89" spans="1:237" x14ac:dyDescent="0.25">
      <c r="A89" s="161">
        <v>89</v>
      </c>
      <c r="B89" s="161">
        <f>IF(AND($E$1="ПУСТО",Стекла!E89&lt;&gt;""),MAX($B$1:B88)+1,IF(ISNUMBER(SEARCH($E$1,Стекла!B89)),MAX($B$1:B88)+1,0))</f>
        <v>0</v>
      </c>
      <c r="D89" s="161" t="str">
        <f>IF(ISERROR(F89),"",INDEX(Стекла!$E$2:$E$1001,F89,1))</f>
        <v/>
      </c>
      <c r="E89" s="161" t="str">
        <f>IF(ISERROR(F89),"",INDEX(Стекла!$B$2:$E$1001,F89,2))</f>
        <v/>
      </c>
      <c r="F89" s="161" t="e">
        <f>MATCH(ROW(A88),$B$2:B287,0)</f>
        <v>#N/A</v>
      </c>
      <c r="G89" s="161" t="str">
        <f>IF(AND(COUNTIF(D$2:D89,D89)=1,D89&lt;&gt;""),COUNT(G$1:G88)+1,"")</f>
        <v/>
      </c>
      <c r="H89" s="161" t="str">
        <f t="shared" si="4"/>
        <v/>
      </c>
      <c r="I89" s="161" t="e">
        <f t="shared" si="5"/>
        <v>#N/A</v>
      </c>
      <c r="J89" s="161">
        <f>IF(ISNUMBER(SEARCH(Бланк!$Q$6,D89)),MAX($J$1:J88)+1,0)</f>
        <v>0</v>
      </c>
      <c r="K89" s="161" t="e">
        <f>VLOOKUP(F89,Стекла!A89:AH1603,5,FALSE)</f>
        <v>#N/A</v>
      </c>
      <c r="L89" s="161" t="str">
        <f>IF(J89&gt;0,VLOOKUP(Бланк!$Q$6,D89:F287,3,FALSE),"")</f>
        <v/>
      </c>
      <c r="AA89" s="161">
        <f>IF(ISNUMBER(SEARCH(Бланк!$Q$8,D89)),MAX($AA$1:AA88)+1,0)</f>
        <v>0</v>
      </c>
      <c r="AB89" s="161" t="e">
        <f>VLOOKUP(F89,Стекла!A89:$AH$1516,5,FALSE)</f>
        <v>#N/A</v>
      </c>
      <c r="AC89" s="161" t="str">
        <f>IF(AA89&gt;0,VLOOKUP(Бланк!$Q$8,D89:F10099,3,FALSE),"")</f>
        <v/>
      </c>
      <c r="AD89" s="161" t="e">
        <f t="shared" si="6"/>
        <v>#N/A</v>
      </c>
      <c r="BA89" s="161">
        <f>IF(ISNUMBER(SEARCH(Бланк!$Q$10,D89)),MAX(BA$1:$BA88)+1,0)</f>
        <v>0</v>
      </c>
      <c r="BB89" s="161" t="e">
        <f>VLOOKUP(F89,Стекла!A89:$H$1516,5,FALSE)</f>
        <v>#N/A</v>
      </c>
      <c r="BC89" s="161" t="str">
        <f>IF(BA89&gt;0,VLOOKUP(Бланк!$Q$10,D89:F10099,3,FALSE),"")</f>
        <v/>
      </c>
      <c r="BD89" s="161" t="e">
        <f t="shared" si="7"/>
        <v>#N/A</v>
      </c>
      <c r="CA89" s="161">
        <f>IF(ISNUMBER(SEARCH(Бланк!$Q$12,D89)),MAX($CA$1:CA88)+1,0)</f>
        <v>0</v>
      </c>
      <c r="CB89" s="161" t="e">
        <f>VLOOKUP(F89,Стекла!$A89:AA$1516,5,FALSE)</f>
        <v>#N/A</v>
      </c>
      <c r="CC89" s="161" t="str">
        <f>IF(CA89&gt;0,VLOOKUP(Бланк!$Q$12,D89:F10099,3,FALSE),"")</f>
        <v/>
      </c>
      <c r="DA89" s="161">
        <f>IF(ISNUMBER(SEARCH(Бланк!$Q$14,D89)),MAX($DA$1:DA88)+1,0)</f>
        <v>0</v>
      </c>
      <c r="DB89" s="161" t="e">
        <f>VLOOKUP(F89,Стекла!$A89:BA$1516,5,FALSE)</f>
        <v>#N/A</v>
      </c>
      <c r="DC89" s="161" t="str">
        <f>IF(DA89&gt;0,VLOOKUP(Бланк!$Q$14,D89:F10099,3,FALSE),"")</f>
        <v/>
      </c>
      <c r="EA89" s="161">
        <f>IF(ISNUMBER(SEARCH(Бланк!$Q$16,D89)),MAX($EA$1:EA88)+1,0)</f>
        <v>0</v>
      </c>
      <c r="EB89" s="161" t="e">
        <f>VLOOKUP(F89,Стекла!$A89:CA$1516,5,FALSE)</f>
        <v>#N/A</v>
      </c>
      <c r="EC89" s="161" t="str">
        <f>IF(EA89&gt;0,VLOOKUP(Бланк!$Q$16,D89:F10099,3,FALSE),"")</f>
        <v/>
      </c>
      <c r="FA89" s="161">
        <f>IF(ISNUMBER(SEARCH(Бланк!$Q$18,D89)),MAX($FA$1:FA88)+1,0)</f>
        <v>0</v>
      </c>
      <c r="FB89" s="161" t="e">
        <f>VLOOKUP(F89,Стекла!$A89:DA$1516,5,FALSE)</f>
        <v>#N/A</v>
      </c>
      <c r="FC89" s="161" t="str">
        <f>IF(FA89&gt;0,VLOOKUP(Бланк!$Q$18,D89:F10099,3,FALSE),"")</f>
        <v/>
      </c>
      <c r="GA89" s="161">
        <f>IF(ISNUMBER(SEARCH(Бланк!$Q$20,D89)),MAX($GA$1:GA88)+1,0)</f>
        <v>0</v>
      </c>
      <c r="GB89" s="161" t="e">
        <f>VLOOKUP(F89,Стекла!$A89:EA$1516,5,FALSE)</f>
        <v>#N/A</v>
      </c>
      <c r="GC89" s="161" t="str">
        <f>IF(GA89&gt;0,VLOOKUP(Бланк!$Q$20,D89:F10099,3,FALSE),"")</f>
        <v/>
      </c>
      <c r="HA89" s="161">
        <f>IF(ISNUMBER(SEARCH(Бланк!$Q$22,D89)),MAX($HA$1:HA88)+1,0)</f>
        <v>0</v>
      </c>
      <c r="HB89" s="161" t="e">
        <f>VLOOKUP(F89,Стекла!$A89:FA$1516,5,FALSE)</f>
        <v>#N/A</v>
      </c>
      <c r="HC89" s="161" t="str">
        <f>IF(HA89&gt;0,VLOOKUP(Бланк!$Q$22,D89:F10099,3,FALSE),"")</f>
        <v/>
      </c>
      <c r="IA89" s="161">
        <f>IF(ISNUMBER(SEARCH(Бланк!$Q$24,D89)),MAX($IA$1:IA88)+1,0)</f>
        <v>0</v>
      </c>
      <c r="IB89" s="161" t="e">
        <f>VLOOKUP(F89,Стекла!$A89:GA$1516,5,FALSE)</f>
        <v>#N/A</v>
      </c>
      <c r="IC89" s="161" t="str">
        <f>IF(IA89&gt;0,VLOOKUP(Бланк!$Q$24,D89:F10099,3,FALSE),"")</f>
        <v/>
      </c>
    </row>
    <row r="90" spans="1:237" x14ac:dyDescent="0.25">
      <c r="A90" s="161">
        <v>90</v>
      </c>
      <c r="B90" s="161">
        <f>IF(AND($E$1="ПУСТО",Стекла!E90&lt;&gt;""),MAX($B$1:B89)+1,IF(ISNUMBER(SEARCH($E$1,Стекла!B90)),MAX($B$1:B89)+1,0))</f>
        <v>0</v>
      </c>
      <c r="D90" s="161" t="str">
        <f>IF(ISERROR(F90),"",INDEX(Стекла!$E$2:$E$1001,F90,1))</f>
        <v/>
      </c>
      <c r="E90" s="161" t="str">
        <f>IF(ISERROR(F90),"",INDEX(Стекла!$B$2:$E$1001,F90,2))</f>
        <v/>
      </c>
      <c r="F90" s="161" t="e">
        <f>MATCH(ROW(A89),$B$2:B288,0)</f>
        <v>#N/A</v>
      </c>
      <c r="G90" s="161" t="str">
        <f>IF(AND(COUNTIF(D$2:D90,D90)=1,D90&lt;&gt;""),COUNT(G$1:G89)+1,"")</f>
        <v/>
      </c>
      <c r="H90" s="161" t="str">
        <f t="shared" si="4"/>
        <v/>
      </c>
      <c r="I90" s="161" t="e">
        <f t="shared" si="5"/>
        <v>#N/A</v>
      </c>
      <c r="J90" s="161">
        <f>IF(ISNUMBER(SEARCH(Бланк!$Q$6,D90)),MAX($J$1:J89)+1,0)</f>
        <v>0</v>
      </c>
      <c r="K90" s="161" t="e">
        <f>VLOOKUP(F90,Стекла!A90:AH1604,5,FALSE)</f>
        <v>#N/A</v>
      </c>
      <c r="L90" s="161" t="str">
        <f>IF(J90&gt;0,VLOOKUP(Бланк!$Q$6,D90:F288,3,FALSE),"")</f>
        <v/>
      </c>
      <c r="AA90" s="161">
        <f>IF(ISNUMBER(SEARCH(Бланк!$Q$8,D90)),MAX($AA$1:AA89)+1,0)</f>
        <v>0</v>
      </c>
      <c r="AB90" s="161" t="e">
        <f>VLOOKUP(F90,Стекла!A90:$AH$1516,5,FALSE)</f>
        <v>#N/A</v>
      </c>
      <c r="AC90" s="161" t="str">
        <f>IF(AA90&gt;0,VLOOKUP(Бланк!$Q$8,D90:F10100,3,FALSE),"")</f>
        <v/>
      </c>
      <c r="AD90" s="161" t="e">
        <f t="shared" si="6"/>
        <v>#N/A</v>
      </c>
      <c r="BA90" s="161">
        <f>IF(ISNUMBER(SEARCH(Бланк!$Q$10,D90)),MAX(BA$1:$BA89)+1,0)</f>
        <v>0</v>
      </c>
      <c r="BB90" s="161" t="e">
        <f>VLOOKUP(F90,Стекла!A90:$H$1516,5,FALSE)</f>
        <v>#N/A</v>
      </c>
      <c r="BC90" s="161" t="str">
        <f>IF(BA90&gt;0,VLOOKUP(Бланк!$Q$10,D90:F10100,3,FALSE),"")</f>
        <v/>
      </c>
      <c r="BD90" s="161" t="e">
        <f t="shared" si="7"/>
        <v>#N/A</v>
      </c>
      <c r="CA90" s="161">
        <f>IF(ISNUMBER(SEARCH(Бланк!$Q$12,D90)),MAX($CA$1:CA89)+1,0)</f>
        <v>0</v>
      </c>
      <c r="CB90" s="161" t="e">
        <f>VLOOKUP(F90,Стекла!$A90:AA$1516,5,FALSE)</f>
        <v>#N/A</v>
      </c>
      <c r="CC90" s="161" t="str">
        <f>IF(CA90&gt;0,VLOOKUP(Бланк!$Q$12,D90:F10100,3,FALSE),"")</f>
        <v/>
      </c>
      <c r="DA90" s="161">
        <f>IF(ISNUMBER(SEARCH(Бланк!$Q$14,D90)),MAX($DA$1:DA89)+1,0)</f>
        <v>0</v>
      </c>
      <c r="DB90" s="161" t="e">
        <f>VLOOKUP(F90,Стекла!$A90:BA$1516,5,FALSE)</f>
        <v>#N/A</v>
      </c>
      <c r="DC90" s="161" t="str">
        <f>IF(DA90&gt;0,VLOOKUP(Бланк!$Q$14,D90:F10100,3,FALSE),"")</f>
        <v/>
      </c>
      <c r="EA90" s="161">
        <f>IF(ISNUMBER(SEARCH(Бланк!$Q$16,D90)),MAX($EA$1:EA89)+1,0)</f>
        <v>0</v>
      </c>
      <c r="EB90" s="161" t="e">
        <f>VLOOKUP(F90,Стекла!$A90:CA$1516,5,FALSE)</f>
        <v>#N/A</v>
      </c>
      <c r="EC90" s="161" t="str">
        <f>IF(EA90&gt;0,VLOOKUP(Бланк!$Q$16,D90:F10100,3,FALSE),"")</f>
        <v/>
      </c>
      <c r="FA90" s="161">
        <f>IF(ISNUMBER(SEARCH(Бланк!$Q$18,D90)),MAX($FA$1:FA89)+1,0)</f>
        <v>0</v>
      </c>
      <c r="FB90" s="161" t="e">
        <f>VLOOKUP(F90,Стекла!$A90:DA$1516,5,FALSE)</f>
        <v>#N/A</v>
      </c>
      <c r="FC90" s="161" t="str">
        <f>IF(FA90&gt;0,VLOOKUP(Бланк!$Q$18,D90:F10100,3,FALSE),"")</f>
        <v/>
      </c>
      <c r="GA90" s="161">
        <f>IF(ISNUMBER(SEARCH(Бланк!$Q$20,D90)),MAX($GA$1:GA89)+1,0)</f>
        <v>0</v>
      </c>
      <c r="GB90" s="161" t="e">
        <f>VLOOKUP(F90,Стекла!$A90:EA$1516,5,FALSE)</f>
        <v>#N/A</v>
      </c>
      <c r="GC90" s="161" t="str">
        <f>IF(GA90&gt;0,VLOOKUP(Бланк!$Q$20,D90:F10100,3,FALSE),"")</f>
        <v/>
      </c>
      <c r="HA90" s="161">
        <f>IF(ISNUMBER(SEARCH(Бланк!$Q$22,D90)),MAX($HA$1:HA89)+1,0)</f>
        <v>0</v>
      </c>
      <c r="HB90" s="161" t="e">
        <f>VLOOKUP(F90,Стекла!$A90:FA$1516,5,FALSE)</f>
        <v>#N/A</v>
      </c>
      <c r="HC90" s="161" t="str">
        <f>IF(HA90&gt;0,VLOOKUP(Бланк!$Q$22,D90:F10100,3,FALSE),"")</f>
        <v/>
      </c>
      <c r="IA90" s="161">
        <f>IF(ISNUMBER(SEARCH(Бланк!$Q$24,D90)),MAX($IA$1:IA89)+1,0)</f>
        <v>0</v>
      </c>
      <c r="IB90" s="161" t="e">
        <f>VLOOKUP(F90,Стекла!$A90:GA$1516,5,FALSE)</f>
        <v>#N/A</v>
      </c>
      <c r="IC90" s="161" t="str">
        <f>IF(IA90&gt;0,VLOOKUP(Бланк!$Q$24,D90:F10100,3,FALSE),"")</f>
        <v/>
      </c>
    </row>
    <row r="91" spans="1:237" x14ac:dyDescent="0.25">
      <c r="A91" s="161">
        <v>91</v>
      </c>
      <c r="B91" s="161">
        <f>IF(AND($E$1="ПУСТО",Стекла!E91&lt;&gt;""),MAX($B$1:B90)+1,IF(ISNUMBER(SEARCH($E$1,Стекла!B91)),MAX($B$1:B90)+1,0))</f>
        <v>0</v>
      </c>
      <c r="D91" s="161" t="str">
        <f>IF(ISERROR(F91),"",INDEX(Стекла!$E$2:$E$1001,F91,1))</f>
        <v/>
      </c>
      <c r="E91" s="161" t="str">
        <f>IF(ISERROR(F91),"",INDEX(Стекла!$B$2:$E$1001,F91,2))</f>
        <v/>
      </c>
      <c r="F91" s="161" t="e">
        <f>MATCH(ROW(A90),$B$2:B289,0)</f>
        <v>#N/A</v>
      </c>
      <c r="G91" s="161" t="str">
        <f>IF(AND(COUNTIF(D$2:D91,D91)=1,D91&lt;&gt;""),COUNT(G$1:G90)+1,"")</f>
        <v/>
      </c>
      <c r="H91" s="161" t="str">
        <f t="shared" si="4"/>
        <v/>
      </c>
      <c r="I91" s="161" t="e">
        <f t="shared" si="5"/>
        <v>#N/A</v>
      </c>
      <c r="J91" s="161">
        <f>IF(ISNUMBER(SEARCH(Бланк!$Q$6,D91)),MAX($J$1:J90)+1,0)</f>
        <v>0</v>
      </c>
      <c r="K91" s="161" t="e">
        <f>VLOOKUP(F91,Стекла!A91:AH1605,5,FALSE)</f>
        <v>#N/A</v>
      </c>
      <c r="L91" s="161" t="str">
        <f>IF(J91&gt;0,VLOOKUP(Бланк!$Q$6,D91:F289,3,FALSE),"")</f>
        <v/>
      </c>
      <c r="AA91" s="161">
        <f>IF(ISNUMBER(SEARCH(Бланк!$Q$8,D91)),MAX($AA$1:AA90)+1,0)</f>
        <v>0</v>
      </c>
      <c r="AB91" s="161" t="e">
        <f>VLOOKUP(F91,Стекла!A91:$AH$1516,5,FALSE)</f>
        <v>#N/A</v>
      </c>
      <c r="AC91" s="161" t="str">
        <f>IF(AA91&gt;0,VLOOKUP(Бланк!$Q$8,D91:F10101,3,FALSE),"")</f>
        <v/>
      </c>
      <c r="AD91" s="161" t="e">
        <f t="shared" si="6"/>
        <v>#N/A</v>
      </c>
      <c r="BA91" s="161">
        <f>IF(ISNUMBER(SEARCH(Бланк!$Q$10,D91)),MAX(BA$1:$BA90)+1,0)</f>
        <v>0</v>
      </c>
      <c r="BB91" s="161" t="e">
        <f>VLOOKUP(F91,Стекла!A91:$H$1516,5,FALSE)</f>
        <v>#N/A</v>
      </c>
      <c r="BC91" s="161" t="str">
        <f>IF(BA91&gt;0,VLOOKUP(Бланк!$Q$10,D91:F10101,3,FALSE),"")</f>
        <v/>
      </c>
      <c r="BD91" s="161" t="e">
        <f t="shared" si="7"/>
        <v>#N/A</v>
      </c>
      <c r="CA91" s="161">
        <f>IF(ISNUMBER(SEARCH(Бланк!$Q$12,D91)),MAX($CA$1:CA90)+1,0)</f>
        <v>0</v>
      </c>
      <c r="CB91" s="161" t="e">
        <f>VLOOKUP(F91,Стекла!$A91:AA$1516,5,FALSE)</f>
        <v>#N/A</v>
      </c>
      <c r="CC91" s="161" t="str">
        <f>IF(CA91&gt;0,VLOOKUP(Бланк!$Q$12,D91:F10101,3,FALSE),"")</f>
        <v/>
      </c>
      <c r="DA91" s="161">
        <f>IF(ISNUMBER(SEARCH(Бланк!$Q$14,D91)),MAX($DA$1:DA90)+1,0)</f>
        <v>0</v>
      </c>
      <c r="DB91" s="161" t="e">
        <f>VLOOKUP(F91,Стекла!$A91:BA$1516,5,FALSE)</f>
        <v>#N/A</v>
      </c>
      <c r="DC91" s="161" t="str">
        <f>IF(DA91&gt;0,VLOOKUP(Бланк!$Q$14,D91:F10101,3,FALSE),"")</f>
        <v/>
      </c>
      <c r="EA91" s="161">
        <f>IF(ISNUMBER(SEARCH(Бланк!$Q$16,D91)),MAX($EA$1:EA90)+1,0)</f>
        <v>0</v>
      </c>
      <c r="EB91" s="161" t="e">
        <f>VLOOKUP(F91,Стекла!$A91:CA$1516,5,FALSE)</f>
        <v>#N/A</v>
      </c>
      <c r="EC91" s="161" t="str">
        <f>IF(EA91&gt;0,VLOOKUP(Бланк!$Q$16,D91:F10101,3,FALSE),"")</f>
        <v/>
      </c>
      <c r="FA91" s="161">
        <f>IF(ISNUMBER(SEARCH(Бланк!$Q$18,D91)),MAX($FA$1:FA90)+1,0)</f>
        <v>0</v>
      </c>
      <c r="FB91" s="161" t="e">
        <f>VLOOKUP(F91,Стекла!$A91:DA$1516,5,FALSE)</f>
        <v>#N/A</v>
      </c>
      <c r="FC91" s="161" t="str">
        <f>IF(FA91&gt;0,VLOOKUP(Бланк!$Q$18,D91:F10101,3,FALSE),"")</f>
        <v/>
      </c>
      <c r="GA91" s="161">
        <f>IF(ISNUMBER(SEARCH(Бланк!$Q$20,D91)),MAX($GA$1:GA90)+1,0)</f>
        <v>0</v>
      </c>
      <c r="GB91" s="161" t="e">
        <f>VLOOKUP(F91,Стекла!$A91:EA$1516,5,FALSE)</f>
        <v>#N/A</v>
      </c>
      <c r="GC91" s="161" t="str">
        <f>IF(GA91&gt;0,VLOOKUP(Бланк!$Q$20,D91:F10101,3,FALSE),"")</f>
        <v/>
      </c>
      <c r="HA91" s="161">
        <f>IF(ISNUMBER(SEARCH(Бланк!$Q$22,D91)),MAX($HA$1:HA90)+1,0)</f>
        <v>0</v>
      </c>
      <c r="HB91" s="161" t="e">
        <f>VLOOKUP(F91,Стекла!$A91:FA$1516,5,FALSE)</f>
        <v>#N/A</v>
      </c>
      <c r="HC91" s="161" t="str">
        <f>IF(HA91&gt;0,VLOOKUP(Бланк!$Q$22,D91:F10101,3,FALSE),"")</f>
        <v/>
      </c>
      <c r="IA91" s="161">
        <f>IF(ISNUMBER(SEARCH(Бланк!$Q$24,D91)),MAX($IA$1:IA90)+1,0)</f>
        <v>0</v>
      </c>
      <c r="IB91" s="161" t="e">
        <f>VLOOKUP(F91,Стекла!$A91:GA$1516,5,FALSE)</f>
        <v>#N/A</v>
      </c>
      <c r="IC91" s="161" t="str">
        <f>IF(IA91&gt;0,VLOOKUP(Бланк!$Q$24,D91:F10101,3,FALSE),"")</f>
        <v/>
      </c>
    </row>
    <row r="92" spans="1:237" x14ac:dyDescent="0.25">
      <c r="A92" s="161">
        <v>92</v>
      </c>
      <c r="B92" s="161">
        <f>IF(AND($E$1="ПУСТО",Стекла!E92&lt;&gt;""),MAX($B$1:B91)+1,IF(ISNUMBER(SEARCH($E$1,Стекла!B92)),MAX($B$1:B91)+1,0))</f>
        <v>0</v>
      </c>
      <c r="D92" s="161" t="str">
        <f>IF(ISERROR(F92),"",INDEX(Стекла!$E$2:$E$1001,F92,1))</f>
        <v/>
      </c>
      <c r="E92" s="161" t="str">
        <f>IF(ISERROR(F92),"",INDEX(Стекла!$B$2:$E$1001,F92,2))</f>
        <v/>
      </c>
      <c r="F92" s="161" t="e">
        <f>MATCH(ROW(A91),$B$2:B290,0)</f>
        <v>#N/A</v>
      </c>
      <c r="G92" s="161" t="str">
        <f>IF(AND(COUNTIF(D$2:D92,D92)=1,D92&lt;&gt;""),COUNT(G$1:G91)+1,"")</f>
        <v/>
      </c>
      <c r="H92" s="161" t="str">
        <f t="shared" si="4"/>
        <v/>
      </c>
      <c r="I92" s="161" t="e">
        <f t="shared" si="5"/>
        <v>#N/A</v>
      </c>
      <c r="J92" s="161">
        <f>IF(ISNUMBER(SEARCH(Бланк!$Q$6,D92)),MAX($J$1:J91)+1,0)</f>
        <v>0</v>
      </c>
      <c r="K92" s="161" t="e">
        <f>VLOOKUP(F92,Стекла!A92:AH1606,5,FALSE)</f>
        <v>#N/A</v>
      </c>
      <c r="L92" s="161" t="str">
        <f>IF(J92&gt;0,VLOOKUP(Бланк!$Q$6,D92:F290,3,FALSE),"")</f>
        <v/>
      </c>
      <c r="AA92" s="161">
        <f>IF(ISNUMBER(SEARCH(Бланк!$Q$8,D92)),MAX($AA$1:AA91)+1,0)</f>
        <v>0</v>
      </c>
      <c r="AB92" s="161" t="e">
        <f>VLOOKUP(F92,Стекла!A92:$AH$1516,5,FALSE)</f>
        <v>#N/A</v>
      </c>
      <c r="AC92" s="161" t="str">
        <f>IF(AA92&gt;0,VLOOKUP(Бланк!$Q$8,D92:F10102,3,FALSE),"")</f>
        <v/>
      </c>
      <c r="AD92" s="161" t="e">
        <f t="shared" si="6"/>
        <v>#N/A</v>
      </c>
      <c r="BA92" s="161">
        <f>IF(ISNUMBER(SEARCH(Бланк!$Q$10,D92)),MAX(BA$1:$BA91)+1,0)</f>
        <v>0</v>
      </c>
      <c r="BB92" s="161" t="e">
        <f>VLOOKUP(F92,Стекла!A92:$H$1516,5,FALSE)</f>
        <v>#N/A</v>
      </c>
      <c r="BC92" s="161" t="str">
        <f>IF(BA92&gt;0,VLOOKUP(Бланк!$Q$10,D92:F10102,3,FALSE),"")</f>
        <v/>
      </c>
      <c r="BD92" s="161" t="e">
        <f t="shared" si="7"/>
        <v>#N/A</v>
      </c>
      <c r="CA92" s="161">
        <f>IF(ISNUMBER(SEARCH(Бланк!$Q$12,D92)),MAX($CA$1:CA91)+1,0)</f>
        <v>0</v>
      </c>
      <c r="CB92" s="161" t="e">
        <f>VLOOKUP(F92,Стекла!$A92:AA$1516,5,FALSE)</f>
        <v>#N/A</v>
      </c>
      <c r="CC92" s="161" t="str">
        <f>IF(CA92&gt;0,VLOOKUP(Бланк!$Q$12,D92:F10102,3,FALSE),"")</f>
        <v/>
      </c>
      <c r="DA92" s="161">
        <f>IF(ISNUMBER(SEARCH(Бланк!$Q$14,D92)),MAX($DA$1:DA91)+1,0)</f>
        <v>0</v>
      </c>
      <c r="DB92" s="161" t="e">
        <f>VLOOKUP(F92,Стекла!$A92:BA$1516,5,FALSE)</f>
        <v>#N/A</v>
      </c>
      <c r="DC92" s="161" t="str">
        <f>IF(DA92&gt;0,VLOOKUP(Бланк!$Q$14,D92:F10102,3,FALSE),"")</f>
        <v/>
      </c>
      <c r="EA92" s="161">
        <f>IF(ISNUMBER(SEARCH(Бланк!$Q$16,D92)),MAX($EA$1:EA91)+1,0)</f>
        <v>0</v>
      </c>
      <c r="EB92" s="161" t="e">
        <f>VLOOKUP(F92,Стекла!$A92:CA$1516,5,FALSE)</f>
        <v>#N/A</v>
      </c>
      <c r="EC92" s="161" t="str">
        <f>IF(EA92&gt;0,VLOOKUP(Бланк!$Q$16,D92:F10102,3,FALSE),"")</f>
        <v/>
      </c>
      <c r="FA92" s="161">
        <f>IF(ISNUMBER(SEARCH(Бланк!$Q$18,D92)),MAX($FA$1:FA91)+1,0)</f>
        <v>0</v>
      </c>
      <c r="FB92" s="161" t="e">
        <f>VLOOKUP(F92,Стекла!$A92:DA$1516,5,FALSE)</f>
        <v>#N/A</v>
      </c>
      <c r="FC92" s="161" t="str">
        <f>IF(FA92&gt;0,VLOOKUP(Бланк!$Q$18,D92:F10102,3,FALSE),"")</f>
        <v/>
      </c>
      <c r="GA92" s="161">
        <f>IF(ISNUMBER(SEARCH(Бланк!$Q$20,D92)),MAX($GA$1:GA91)+1,0)</f>
        <v>0</v>
      </c>
      <c r="GB92" s="161" t="e">
        <f>VLOOKUP(F92,Стекла!$A92:EA$1516,5,FALSE)</f>
        <v>#N/A</v>
      </c>
      <c r="GC92" s="161" t="str">
        <f>IF(GA92&gt;0,VLOOKUP(Бланк!$Q$20,D92:F10102,3,FALSE),"")</f>
        <v/>
      </c>
      <c r="HA92" s="161">
        <f>IF(ISNUMBER(SEARCH(Бланк!$Q$22,D92)),MAX($HA$1:HA91)+1,0)</f>
        <v>0</v>
      </c>
      <c r="HB92" s="161" t="e">
        <f>VLOOKUP(F92,Стекла!$A92:FA$1516,5,FALSE)</f>
        <v>#N/A</v>
      </c>
      <c r="HC92" s="161" t="str">
        <f>IF(HA92&gt;0,VLOOKUP(Бланк!$Q$22,D92:F10102,3,FALSE),"")</f>
        <v/>
      </c>
      <c r="IA92" s="161">
        <f>IF(ISNUMBER(SEARCH(Бланк!$Q$24,D92)),MAX($IA$1:IA91)+1,0)</f>
        <v>0</v>
      </c>
      <c r="IB92" s="161" t="e">
        <f>VLOOKUP(F92,Стекла!$A92:GA$1516,5,FALSE)</f>
        <v>#N/A</v>
      </c>
      <c r="IC92" s="161" t="str">
        <f>IF(IA92&gt;0,VLOOKUP(Бланк!$Q$24,D92:F10102,3,FALSE),"")</f>
        <v/>
      </c>
    </row>
    <row r="93" spans="1:237" x14ac:dyDescent="0.25">
      <c r="A93" s="161">
        <v>93</v>
      </c>
      <c r="B93" s="161">
        <f>IF(AND($E$1="ПУСТО",Стекла!E93&lt;&gt;""),MAX($B$1:B92)+1,IF(ISNUMBER(SEARCH($E$1,Стекла!B93)),MAX($B$1:B92)+1,0))</f>
        <v>0</v>
      </c>
      <c r="D93" s="161" t="str">
        <f>IF(ISERROR(F93),"",INDEX(Стекла!$E$2:$E$1001,F93,1))</f>
        <v/>
      </c>
      <c r="E93" s="161" t="str">
        <f>IF(ISERROR(F93),"",INDEX(Стекла!$B$2:$E$1001,F93,2))</f>
        <v/>
      </c>
      <c r="F93" s="161" t="e">
        <f>MATCH(ROW(A92),$B$2:B291,0)</f>
        <v>#N/A</v>
      </c>
      <c r="G93" s="161" t="str">
        <f>IF(AND(COUNTIF(D$2:D93,D93)=1,D93&lt;&gt;""),COUNT(G$1:G92)+1,"")</f>
        <v/>
      </c>
      <c r="H93" s="161" t="str">
        <f t="shared" si="4"/>
        <v/>
      </c>
      <c r="I93" s="161" t="e">
        <f t="shared" si="5"/>
        <v>#N/A</v>
      </c>
      <c r="J93" s="161">
        <f>IF(ISNUMBER(SEARCH(Бланк!$Q$6,D93)),MAX($J$1:J92)+1,0)</f>
        <v>0</v>
      </c>
      <c r="K93" s="161" t="e">
        <f>VLOOKUP(F93,Стекла!A93:AH1607,5,FALSE)</f>
        <v>#N/A</v>
      </c>
      <c r="L93" s="161" t="str">
        <f>IF(J93&gt;0,VLOOKUP(Бланк!$Q$6,D93:F291,3,FALSE),"")</f>
        <v/>
      </c>
      <c r="AA93" s="161">
        <f>IF(ISNUMBER(SEARCH(Бланк!$Q$8,D93)),MAX($AA$1:AA92)+1,0)</f>
        <v>0</v>
      </c>
      <c r="AB93" s="161" t="e">
        <f>VLOOKUP(F93,Стекла!A93:$AH$1516,5,FALSE)</f>
        <v>#N/A</v>
      </c>
      <c r="AC93" s="161" t="str">
        <f>IF(AA93&gt;0,VLOOKUP(Бланк!$Q$8,D93:F10103,3,FALSE),"")</f>
        <v/>
      </c>
      <c r="AD93" s="161" t="e">
        <f t="shared" si="6"/>
        <v>#N/A</v>
      </c>
      <c r="BA93" s="161">
        <f>IF(ISNUMBER(SEARCH(Бланк!$Q$10,D93)),MAX(BA$1:$BA92)+1,0)</f>
        <v>0</v>
      </c>
      <c r="BB93" s="161" t="e">
        <f>VLOOKUP(F93,Стекла!A93:$H$1516,5,FALSE)</f>
        <v>#N/A</v>
      </c>
      <c r="BC93" s="161" t="str">
        <f>IF(BA93&gt;0,VLOOKUP(Бланк!$Q$10,D93:F10103,3,FALSE),"")</f>
        <v/>
      </c>
      <c r="BD93" s="161" t="e">
        <f t="shared" si="7"/>
        <v>#N/A</v>
      </c>
      <c r="CA93" s="161">
        <f>IF(ISNUMBER(SEARCH(Бланк!$Q$12,D93)),MAX($CA$1:CA92)+1,0)</f>
        <v>0</v>
      </c>
      <c r="CB93" s="161" t="e">
        <f>VLOOKUP(F93,Стекла!$A93:AA$1516,5,FALSE)</f>
        <v>#N/A</v>
      </c>
      <c r="CC93" s="161" t="str">
        <f>IF(CA93&gt;0,VLOOKUP(Бланк!$Q$12,D93:F10103,3,FALSE),"")</f>
        <v/>
      </c>
      <c r="DA93" s="161">
        <f>IF(ISNUMBER(SEARCH(Бланк!$Q$14,D93)),MAX($DA$1:DA92)+1,0)</f>
        <v>0</v>
      </c>
      <c r="DB93" s="161" t="e">
        <f>VLOOKUP(F93,Стекла!$A93:BA$1516,5,FALSE)</f>
        <v>#N/A</v>
      </c>
      <c r="DC93" s="161" t="str">
        <f>IF(DA93&gt;0,VLOOKUP(Бланк!$Q$14,D93:F10103,3,FALSE),"")</f>
        <v/>
      </c>
      <c r="EA93" s="161">
        <f>IF(ISNUMBER(SEARCH(Бланк!$Q$16,D93)),MAX($EA$1:EA92)+1,0)</f>
        <v>0</v>
      </c>
      <c r="EB93" s="161" t="e">
        <f>VLOOKUP(F93,Стекла!$A93:CA$1516,5,FALSE)</f>
        <v>#N/A</v>
      </c>
      <c r="EC93" s="161" t="str">
        <f>IF(EA93&gt;0,VLOOKUP(Бланк!$Q$16,D93:F10103,3,FALSE),"")</f>
        <v/>
      </c>
      <c r="FA93" s="161">
        <f>IF(ISNUMBER(SEARCH(Бланк!$Q$18,D93)),MAX($FA$1:FA92)+1,0)</f>
        <v>0</v>
      </c>
      <c r="FB93" s="161" t="e">
        <f>VLOOKUP(F93,Стекла!$A93:DA$1516,5,FALSE)</f>
        <v>#N/A</v>
      </c>
      <c r="FC93" s="161" t="str">
        <f>IF(FA93&gt;0,VLOOKUP(Бланк!$Q$18,D93:F10103,3,FALSE),"")</f>
        <v/>
      </c>
      <c r="GA93" s="161">
        <f>IF(ISNUMBER(SEARCH(Бланк!$Q$20,D93)),MAX($GA$1:GA92)+1,0)</f>
        <v>0</v>
      </c>
      <c r="GB93" s="161" t="e">
        <f>VLOOKUP(F93,Стекла!$A93:EA$1516,5,FALSE)</f>
        <v>#N/A</v>
      </c>
      <c r="GC93" s="161" t="str">
        <f>IF(GA93&gt;0,VLOOKUP(Бланк!$Q$20,D93:F10103,3,FALSE),"")</f>
        <v/>
      </c>
      <c r="HA93" s="161">
        <f>IF(ISNUMBER(SEARCH(Бланк!$Q$22,D93)),MAX($HA$1:HA92)+1,0)</f>
        <v>0</v>
      </c>
      <c r="HB93" s="161" t="e">
        <f>VLOOKUP(F93,Стекла!$A93:FA$1516,5,FALSE)</f>
        <v>#N/A</v>
      </c>
      <c r="HC93" s="161" t="str">
        <f>IF(HA93&gt;0,VLOOKUP(Бланк!$Q$22,D93:F10103,3,FALSE),"")</f>
        <v/>
      </c>
      <c r="IA93" s="161">
        <f>IF(ISNUMBER(SEARCH(Бланк!$Q$24,D93)),MAX($IA$1:IA92)+1,0)</f>
        <v>0</v>
      </c>
      <c r="IB93" s="161" t="e">
        <f>VLOOKUP(F93,Стекла!$A93:GA$1516,5,FALSE)</f>
        <v>#N/A</v>
      </c>
      <c r="IC93" s="161" t="str">
        <f>IF(IA93&gt;0,VLOOKUP(Бланк!$Q$24,D93:F10103,3,FALSE),"")</f>
        <v/>
      </c>
    </row>
    <row r="94" spans="1:237" x14ac:dyDescent="0.25">
      <c r="A94" s="161">
        <v>94</v>
      </c>
      <c r="B94" s="161">
        <f>IF(AND($E$1="ПУСТО",Стекла!E94&lt;&gt;""),MAX($B$1:B93)+1,IF(ISNUMBER(SEARCH($E$1,Стекла!B94)),MAX($B$1:B93)+1,0))</f>
        <v>0</v>
      </c>
      <c r="D94" s="161" t="str">
        <f>IF(ISERROR(F94),"",INDEX(Стекла!$E$2:$E$1001,F94,1))</f>
        <v/>
      </c>
      <c r="E94" s="161" t="str">
        <f>IF(ISERROR(F94),"",INDEX(Стекла!$B$2:$E$1001,F94,2))</f>
        <v/>
      </c>
      <c r="F94" s="161" t="e">
        <f>MATCH(ROW(A93),$B$2:B292,0)</f>
        <v>#N/A</v>
      </c>
      <c r="G94" s="161" t="str">
        <f>IF(AND(COUNTIF(D$2:D94,D94)=1,D94&lt;&gt;""),COUNT(G$1:G93)+1,"")</f>
        <v/>
      </c>
      <c r="H94" s="161" t="str">
        <f t="shared" si="4"/>
        <v/>
      </c>
      <c r="I94" s="161" t="e">
        <f t="shared" si="5"/>
        <v>#N/A</v>
      </c>
      <c r="J94" s="161">
        <f>IF(ISNUMBER(SEARCH(Бланк!$Q$6,D94)),MAX($J$1:J93)+1,0)</f>
        <v>0</v>
      </c>
      <c r="K94" s="161" t="e">
        <f>VLOOKUP(F94,Стекла!A94:AH1608,5,FALSE)</f>
        <v>#N/A</v>
      </c>
      <c r="L94" s="161" t="str">
        <f>IF(J94&gt;0,VLOOKUP(Бланк!$Q$6,D94:F292,3,FALSE),"")</f>
        <v/>
      </c>
      <c r="AA94" s="161">
        <f>IF(ISNUMBER(SEARCH(Бланк!$Q$8,D94)),MAX($AA$1:AA93)+1,0)</f>
        <v>0</v>
      </c>
      <c r="AB94" s="161" t="e">
        <f>VLOOKUP(F94,Стекла!A94:$AH$1516,5,FALSE)</f>
        <v>#N/A</v>
      </c>
      <c r="AC94" s="161" t="str">
        <f>IF(AA94&gt;0,VLOOKUP(Бланк!$Q$8,D94:F10104,3,FALSE),"")</f>
        <v/>
      </c>
      <c r="AD94" s="161" t="e">
        <f t="shared" si="6"/>
        <v>#N/A</v>
      </c>
      <c r="BA94" s="161">
        <f>IF(ISNUMBER(SEARCH(Бланк!$Q$10,D94)),MAX(BA$1:$BA93)+1,0)</f>
        <v>0</v>
      </c>
      <c r="BB94" s="161" t="e">
        <f>VLOOKUP(F94,Стекла!A94:$H$1516,5,FALSE)</f>
        <v>#N/A</v>
      </c>
      <c r="BC94" s="161" t="str">
        <f>IF(BA94&gt;0,VLOOKUP(Бланк!$Q$10,D94:F10104,3,FALSE),"")</f>
        <v/>
      </c>
      <c r="BD94" s="161" t="e">
        <f t="shared" si="7"/>
        <v>#N/A</v>
      </c>
      <c r="CA94" s="161">
        <f>IF(ISNUMBER(SEARCH(Бланк!$Q$12,D94)),MAX($CA$1:CA93)+1,0)</f>
        <v>0</v>
      </c>
      <c r="CB94" s="161" t="e">
        <f>VLOOKUP(F94,Стекла!$A94:AA$1516,5,FALSE)</f>
        <v>#N/A</v>
      </c>
      <c r="CC94" s="161" t="str">
        <f>IF(CA94&gt;0,VLOOKUP(Бланк!$Q$12,D94:F10104,3,FALSE),"")</f>
        <v/>
      </c>
      <c r="DA94" s="161">
        <f>IF(ISNUMBER(SEARCH(Бланк!$Q$14,D94)),MAX($DA$1:DA93)+1,0)</f>
        <v>0</v>
      </c>
      <c r="DB94" s="161" t="e">
        <f>VLOOKUP(F94,Стекла!$A94:BA$1516,5,FALSE)</f>
        <v>#N/A</v>
      </c>
      <c r="DC94" s="161" t="str">
        <f>IF(DA94&gt;0,VLOOKUP(Бланк!$Q$14,D94:F10104,3,FALSE),"")</f>
        <v/>
      </c>
      <c r="EA94" s="161">
        <f>IF(ISNUMBER(SEARCH(Бланк!$Q$16,D94)),MAX($EA$1:EA93)+1,0)</f>
        <v>0</v>
      </c>
      <c r="EB94" s="161" t="e">
        <f>VLOOKUP(F94,Стекла!$A94:CA$1516,5,FALSE)</f>
        <v>#N/A</v>
      </c>
      <c r="EC94" s="161" t="str">
        <f>IF(EA94&gt;0,VLOOKUP(Бланк!$Q$16,D94:F10104,3,FALSE),"")</f>
        <v/>
      </c>
      <c r="FA94" s="161">
        <f>IF(ISNUMBER(SEARCH(Бланк!$Q$18,D94)),MAX($FA$1:FA93)+1,0)</f>
        <v>0</v>
      </c>
      <c r="FB94" s="161" t="e">
        <f>VLOOKUP(F94,Стекла!$A94:DA$1516,5,FALSE)</f>
        <v>#N/A</v>
      </c>
      <c r="FC94" s="161" t="str">
        <f>IF(FA94&gt;0,VLOOKUP(Бланк!$Q$18,D94:F10104,3,FALSE),"")</f>
        <v/>
      </c>
      <c r="GA94" s="161">
        <f>IF(ISNUMBER(SEARCH(Бланк!$Q$20,D94)),MAX($GA$1:GA93)+1,0)</f>
        <v>0</v>
      </c>
      <c r="GB94" s="161" t="e">
        <f>VLOOKUP(F94,Стекла!$A94:EA$1516,5,FALSE)</f>
        <v>#N/A</v>
      </c>
      <c r="GC94" s="161" t="str">
        <f>IF(GA94&gt;0,VLOOKUP(Бланк!$Q$20,D94:F10104,3,FALSE),"")</f>
        <v/>
      </c>
      <c r="HA94" s="161">
        <f>IF(ISNUMBER(SEARCH(Бланк!$Q$22,D94)),MAX($HA$1:HA93)+1,0)</f>
        <v>0</v>
      </c>
      <c r="HB94" s="161" t="e">
        <f>VLOOKUP(F94,Стекла!$A94:FA$1516,5,FALSE)</f>
        <v>#N/A</v>
      </c>
      <c r="HC94" s="161" t="str">
        <f>IF(HA94&gt;0,VLOOKUP(Бланк!$Q$22,D94:F10104,3,FALSE),"")</f>
        <v/>
      </c>
      <c r="IA94" s="161">
        <f>IF(ISNUMBER(SEARCH(Бланк!$Q$24,D94)),MAX($IA$1:IA93)+1,0)</f>
        <v>0</v>
      </c>
      <c r="IB94" s="161" t="e">
        <f>VLOOKUP(F94,Стекла!$A94:GA$1516,5,FALSE)</f>
        <v>#N/A</v>
      </c>
      <c r="IC94" s="161" t="str">
        <f>IF(IA94&gt;0,VLOOKUP(Бланк!$Q$24,D94:F10104,3,FALSE),"")</f>
        <v/>
      </c>
    </row>
    <row r="95" spans="1:237" x14ac:dyDescent="0.25">
      <c r="A95" s="161">
        <v>95</v>
      </c>
      <c r="B95" s="161">
        <f>IF(AND($E$1="ПУСТО",Стекла!E95&lt;&gt;""),MAX($B$1:B94)+1,IF(ISNUMBER(SEARCH($E$1,Стекла!B95)),MAX($B$1:B94)+1,0))</f>
        <v>0</v>
      </c>
      <c r="D95" s="161" t="str">
        <f>IF(ISERROR(F95),"",INDEX(Стекла!$E$2:$E$1001,F95,1))</f>
        <v/>
      </c>
      <c r="E95" s="161" t="str">
        <f>IF(ISERROR(F95),"",INDEX(Стекла!$B$2:$E$1001,F95,2))</f>
        <v/>
      </c>
      <c r="F95" s="161" t="e">
        <f>MATCH(ROW(A94),$B$2:B293,0)</f>
        <v>#N/A</v>
      </c>
      <c r="G95" s="161" t="str">
        <f>IF(AND(COUNTIF(D$2:D95,D95)=1,D95&lt;&gt;""),COUNT(G$1:G94)+1,"")</f>
        <v/>
      </c>
      <c r="H95" s="161" t="str">
        <f t="shared" si="4"/>
        <v/>
      </c>
      <c r="I95" s="161" t="e">
        <f t="shared" si="5"/>
        <v>#N/A</v>
      </c>
      <c r="J95" s="161">
        <f>IF(ISNUMBER(SEARCH(Бланк!$Q$6,D95)),MAX($J$1:J94)+1,0)</f>
        <v>0</v>
      </c>
      <c r="K95" s="161" t="e">
        <f>VLOOKUP(F95,Стекла!A95:AH1609,5,FALSE)</f>
        <v>#N/A</v>
      </c>
      <c r="L95" s="161" t="str">
        <f>IF(J95&gt;0,VLOOKUP(Бланк!$Q$6,D95:F293,3,FALSE),"")</f>
        <v/>
      </c>
      <c r="AA95" s="161">
        <f>IF(ISNUMBER(SEARCH(Бланк!$Q$8,D95)),MAX($AA$1:AA94)+1,0)</f>
        <v>0</v>
      </c>
      <c r="AB95" s="161" t="e">
        <f>VLOOKUP(F95,Стекла!A95:$AH$1516,5,FALSE)</f>
        <v>#N/A</v>
      </c>
      <c r="AC95" s="161" t="str">
        <f>IF(AA95&gt;0,VLOOKUP(Бланк!$Q$8,D95:F10105,3,FALSE),"")</f>
        <v/>
      </c>
      <c r="AD95" s="161" t="e">
        <f t="shared" si="6"/>
        <v>#N/A</v>
      </c>
      <c r="BA95" s="161">
        <f>IF(ISNUMBER(SEARCH(Бланк!$Q$10,D95)),MAX(BA$1:$BA94)+1,0)</f>
        <v>0</v>
      </c>
      <c r="BB95" s="161" t="e">
        <f>VLOOKUP(F95,Стекла!A95:$H$1516,5,FALSE)</f>
        <v>#N/A</v>
      </c>
      <c r="BC95" s="161" t="str">
        <f>IF(BA95&gt;0,VLOOKUP(Бланк!$Q$10,D95:F10105,3,FALSE),"")</f>
        <v/>
      </c>
      <c r="BD95" s="161" t="e">
        <f t="shared" si="7"/>
        <v>#N/A</v>
      </c>
      <c r="CA95" s="161">
        <f>IF(ISNUMBER(SEARCH(Бланк!$Q$12,D95)),MAX($CA$1:CA94)+1,0)</f>
        <v>0</v>
      </c>
      <c r="CB95" s="161" t="e">
        <f>VLOOKUP(F95,Стекла!$A95:AA$1516,5,FALSE)</f>
        <v>#N/A</v>
      </c>
      <c r="CC95" s="161" t="str">
        <f>IF(CA95&gt;0,VLOOKUP(Бланк!$Q$12,D95:F10105,3,FALSE),"")</f>
        <v/>
      </c>
      <c r="DA95" s="161">
        <f>IF(ISNUMBER(SEARCH(Бланк!$Q$14,D95)),MAX($DA$1:DA94)+1,0)</f>
        <v>0</v>
      </c>
      <c r="DB95" s="161" t="e">
        <f>VLOOKUP(F95,Стекла!$A95:BA$1516,5,FALSE)</f>
        <v>#N/A</v>
      </c>
      <c r="DC95" s="161" t="str">
        <f>IF(DA95&gt;0,VLOOKUP(Бланк!$Q$14,D95:F10105,3,FALSE),"")</f>
        <v/>
      </c>
      <c r="EA95" s="161">
        <f>IF(ISNUMBER(SEARCH(Бланк!$Q$16,D95)),MAX($EA$1:EA94)+1,0)</f>
        <v>0</v>
      </c>
      <c r="EB95" s="161" t="e">
        <f>VLOOKUP(F95,Стекла!$A95:CA$1516,5,FALSE)</f>
        <v>#N/A</v>
      </c>
      <c r="EC95" s="161" t="str">
        <f>IF(EA95&gt;0,VLOOKUP(Бланк!$Q$16,D95:F10105,3,FALSE),"")</f>
        <v/>
      </c>
      <c r="FA95" s="161">
        <f>IF(ISNUMBER(SEARCH(Бланк!$Q$18,D95)),MAX($FA$1:FA94)+1,0)</f>
        <v>0</v>
      </c>
      <c r="FB95" s="161" t="e">
        <f>VLOOKUP(F95,Стекла!$A95:DA$1516,5,FALSE)</f>
        <v>#N/A</v>
      </c>
      <c r="FC95" s="161" t="str">
        <f>IF(FA95&gt;0,VLOOKUP(Бланк!$Q$18,D95:F10105,3,FALSE),"")</f>
        <v/>
      </c>
      <c r="GA95" s="161">
        <f>IF(ISNUMBER(SEARCH(Бланк!$Q$20,D95)),MAX($GA$1:GA94)+1,0)</f>
        <v>0</v>
      </c>
      <c r="GB95" s="161" t="e">
        <f>VLOOKUP(F95,Стекла!$A95:EA$1516,5,FALSE)</f>
        <v>#N/A</v>
      </c>
      <c r="GC95" s="161" t="str">
        <f>IF(GA95&gt;0,VLOOKUP(Бланк!$Q$20,D95:F10105,3,FALSE),"")</f>
        <v/>
      </c>
      <c r="HA95" s="161">
        <f>IF(ISNUMBER(SEARCH(Бланк!$Q$22,D95)),MAX($HA$1:HA94)+1,0)</f>
        <v>0</v>
      </c>
      <c r="HB95" s="161" t="e">
        <f>VLOOKUP(F95,Стекла!$A95:FA$1516,5,FALSE)</f>
        <v>#N/A</v>
      </c>
      <c r="HC95" s="161" t="str">
        <f>IF(HA95&gt;0,VLOOKUP(Бланк!$Q$22,D95:F10105,3,FALSE),"")</f>
        <v/>
      </c>
      <c r="IA95" s="161">
        <f>IF(ISNUMBER(SEARCH(Бланк!$Q$24,D95)),MAX($IA$1:IA94)+1,0)</f>
        <v>0</v>
      </c>
      <c r="IB95" s="161" t="e">
        <f>VLOOKUP(F95,Стекла!$A95:GA$1516,5,FALSE)</f>
        <v>#N/A</v>
      </c>
      <c r="IC95" s="161" t="str">
        <f>IF(IA95&gt;0,VLOOKUP(Бланк!$Q$24,D95:F10105,3,FALSE),"")</f>
        <v/>
      </c>
    </row>
    <row r="96" spans="1:237" x14ac:dyDescent="0.25">
      <c r="A96" s="161">
        <v>96</v>
      </c>
      <c r="B96" s="161">
        <f>IF(AND($E$1="ПУСТО",Стекла!E96&lt;&gt;""),MAX($B$1:B95)+1,IF(ISNUMBER(SEARCH($E$1,Стекла!B96)),MAX($B$1:B95)+1,0))</f>
        <v>0</v>
      </c>
      <c r="D96" s="161" t="str">
        <f>IF(ISERROR(F96),"",INDEX(Стекла!$E$2:$E$1001,F96,1))</f>
        <v/>
      </c>
      <c r="E96" s="161" t="str">
        <f>IF(ISERROR(F96),"",INDEX(Стекла!$B$2:$E$1001,F96,2))</f>
        <v/>
      </c>
      <c r="F96" s="161" t="e">
        <f>MATCH(ROW(A95),$B$2:B294,0)</f>
        <v>#N/A</v>
      </c>
      <c r="G96" s="161" t="str">
        <f>IF(AND(COUNTIF(D$2:D96,D96)=1,D96&lt;&gt;""),COUNT(G$1:G95)+1,"")</f>
        <v/>
      </c>
      <c r="H96" s="161" t="str">
        <f t="shared" si="4"/>
        <v/>
      </c>
      <c r="I96" s="161" t="e">
        <f t="shared" si="5"/>
        <v>#N/A</v>
      </c>
      <c r="J96" s="161">
        <f>IF(ISNUMBER(SEARCH(Бланк!$Q$6,D96)),MAX($J$1:J95)+1,0)</f>
        <v>0</v>
      </c>
      <c r="K96" s="161" t="e">
        <f>VLOOKUP(F96,Стекла!A96:AH1610,5,FALSE)</f>
        <v>#N/A</v>
      </c>
      <c r="L96" s="161" t="str">
        <f>IF(J96&gt;0,VLOOKUP(Бланк!$Q$6,D96:F294,3,FALSE),"")</f>
        <v/>
      </c>
      <c r="AA96" s="161">
        <f>IF(ISNUMBER(SEARCH(Бланк!$Q$8,D96)),MAX($AA$1:AA95)+1,0)</f>
        <v>0</v>
      </c>
      <c r="AB96" s="161" t="e">
        <f>VLOOKUP(F96,Стекла!A96:$AH$1516,5,FALSE)</f>
        <v>#N/A</v>
      </c>
      <c r="AC96" s="161" t="str">
        <f>IF(AA96&gt;0,VLOOKUP(Бланк!$Q$8,D96:F10106,3,FALSE),"")</f>
        <v/>
      </c>
      <c r="AD96" s="161" t="e">
        <f t="shared" si="6"/>
        <v>#N/A</v>
      </c>
      <c r="BA96" s="161">
        <f>IF(ISNUMBER(SEARCH(Бланк!$Q$10,D96)),MAX(BA$1:$BA95)+1,0)</f>
        <v>0</v>
      </c>
      <c r="BB96" s="161" t="e">
        <f>VLOOKUP(F96,Стекла!A96:$H$1516,5,FALSE)</f>
        <v>#N/A</v>
      </c>
      <c r="BC96" s="161" t="str">
        <f>IF(BA96&gt;0,VLOOKUP(Бланк!$Q$10,D96:F10106,3,FALSE),"")</f>
        <v/>
      </c>
      <c r="BD96" s="161" t="e">
        <f t="shared" si="7"/>
        <v>#N/A</v>
      </c>
      <c r="CA96" s="161">
        <f>IF(ISNUMBER(SEARCH(Бланк!$Q$12,D96)),MAX($CA$1:CA95)+1,0)</f>
        <v>0</v>
      </c>
      <c r="CB96" s="161" t="e">
        <f>VLOOKUP(F96,Стекла!$A96:AA$1516,5,FALSE)</f>
        <v>#N/A</v>
      </c>
      <c r="CC96" s="161" t="str">
        <f>IF(CA96&gt;0,VLOOKUP(Бланк!$Q$12,D96:F10106,3,FALSE),"")</f>
        <v/>
      </c>
      <c r="DA96" s="161">
        <f>IF(ISNUMBER(SEARCH(Бланк!$Q$14,D96)),MAX($DA$1:DA95)+1,0)</f>
        <v>0</v>
      </c>
      <c r="DB96" s="161" t="e">
        <f>VLOOKUP(F96,Стекла!$A96:BA$1516,5,FALSE)</f>
        <v>#N/A</v>
      </c>
      <c r="DC96" s="161" t="str">
        <f>IF(DA96&gt;0,VLOOKUP(Бланк!$Q$14,D96:F10106,3,FALSE),"")</f>
        <v/>
      </c>
      <c r="EA96" s="161">
        <f>IF(ISNUMBER(SEARCH(Бланк!$Q$16,D96)),MAX($EA$1:EA95)+1,0)</f>
        <v>0</v>
      </c>
      <c r="EB96" s="161" t="e">
        <f>VLOOKUP(F96,Стекла!$A96:CA$1516,5,FALSE)</f>
        <v>#N/A</v>
      </c>
      <c r="EC96" s="161" t="str">
        <f>IF(EA96&gt;0,VLOOKUP(Бланк!$Q$16,D96:F10106,3,FALSE),"")</f>
        <v/>
      </c>
      <c r="FA96" s="161">
        <f>IF(ISNUMBER(SEARCH(Бланк!$Q$18,D96)),MAX($FA$1:FA95)+1,0)</f>
        <v>0</v>
      </c>
      <c r="FB96" s="161" t="e">
        <f>VLOOKUP(F96,Стекла!$A96:DA$1516,5,FALSE)</f>
        <v>#N/A</v>
      </c>
      <c r="FC96" s="161" t="str">
        <f>IF(FA96&gt;0,VLOOKUP(Бланк!$Q$18,D96:F10106,3,FALSE),"")</f>
        <v/>
      </c>
      <c r="GA96" s="161">
        <f>IF(ISNUMBER(SEARCH(Бланк!$Q$20,D96)),MAX($GA$1:GA95)+1,0)</f>
        <v>0</v>
      </c>
      <c r="GB96" s="161" t="e">
        <f>VLOOKUP(F96,Стекла!$A96:EA$1516,5,FALSE)</f>
        <v>#N/A</v>
      </c>
      <c r="GC96" s="161" t="str">
        <f>IF(GA96&gt;0,VLOOKUP(Бланк!$Q$20,D96:F10106,3,FALSE),"")</f>
        <v/>
      </c>
      <c r="HA96" s="161">
        <f>IF(ISNUMBER(SEARCH(Бланк!$Q$22,D96)),MAX($HA$1:HA95)+1,0)</f>
        <v>0</v>
      </c>
      <c r="HB96" s="161" t="e">
        <f>VLOOKUP(F96,Стекла!$A96:FA$1516,5,FALSE)</f>
        <v>#N/A</v>
      </c>
      <c r="HC96" s="161" t="str">
        <f>IF(HA96&gt;0,VLOOKUP(Бланк!$Q$22,D96:F10106,3,FALSE),"")</f>
        <v/>
      </c>
      <c r="IA96" s="161">
        <f>IF(ISNUMBER(SEARCH(Бланк!$Q$24,D96)),MAX($IA$1:IA95)+1,0)</f>
        <v>0</v>
      </c>
      <c r="IB96" s="161" t="e">
        <f>VLOOKUP(F96,Стекла!$A96:GA$1516,5,FALSE)</f>
        <v>#N/A</v>
      </c>
      <c r="IC96" s="161" t="str">
        <f>IF(IA96&gt;0,VLOOKUP(Бланк!$Q$24,D96:F10106,3,FALSE),"")</f>
        <v/>
      </c>
    </row>
    <row r="97" spans="1:237" x14ac:dyDescent="0.25">
      <c r="A97" s="161">
        <v>97</v>
      </c>
      <c r="B97" s="161">
        <f>IF(AND($E$1="ПУСТО",Стекла!E97&lt;&gt;""),MAX($B$1:B96)+1,IF(ISNUMBER(SEARCH($E$1,Стекла!B97)),MAX($B$1:B96)+1,0))</f>
        <v>0</v>
      </c>
      <c r="D97" s="161" t="str">
        <f>IF(ISERROR(F97),"",INDEX(Стекла!$E$2:$E$1001,F97,1))</f>
        <v/>
      </c>
      <c r="E97" s="161" t="str">
        <f>IF(ISERROR(F97),"",INDEX(Стекла!$B$2:$E$1001,F97,2))</f>
        <v/>
      </c>
      <c r="F97" s="161" t="e">
        <f>MATCH(ROW(A96),$B$2:B295,0)</f>
        <v>#N/A</v>
      </c>
      <c r="G97" s="161" t="str">
        <f>IF(AND(COUNTIF(D$2:D97,D97)=1,D97&lt;&gt;""),COUNT(G$1:G96)+1,"")</f>
        <v/>
      </c>
      <c r="H97" s="161" t="str">
        <f t="shared" si="4"/>
        <v/>
      </c>
      <c r="I97" s="161" t="e">
        <f t="shared" si="5"/>
        <v>#N/A</v>
      </c>
      <c r="J97" s="161">
        <f>IF(ISNUMBER(SEARCH(Бланк!$Q$6,D97)),MAX($J$1:J96)+1,0)</f>
        <v>0</v>
      </c>
      <c r="K97" s="161" t="e">
        <f>VLOOKUP(F97,Стекла!A97:AH1611,5,FALSE)</f>
        <v>#N/A</v>
      </c>
      <c r="L97" s="161" t="str">
        <f>IF(J97&gt;0,VLOOKUP(Бланк!$Q$6,D97:F295,3,FALSE),"")</f>
        <v/>
      </c>
      <c r="AA97" s="161">
        <f>IF(ISNUMBER(SEARCH(Бланк!$Q$8,D97)),MAX($AA$1:AA96)+1,0)</f>
        <v>0</v>
      </c>
      <c r="AB97" s="161" t="e">
        <f>VLOOKUP(F97,Стекла!A97:$AH$1516,5,FALSE)</f>
        <v>#N/A</v>
      </c>
      <c r="AC97" s="161" t="str">
        <f>IF(AA97&gt;0,VLOOKUP(Бланк!$Q$8,D97:F10107,3,FALSE),"")</f>
        <v/>
      </c>
      <c r="AD97" s="161" t="e">
        <f t="shared" si="6"/>
        <v>#N/A</v>
      </c>
      <c r="BA97" s="161">
        <f>IF(ISNUMBER(SEARCH(Бланк!$Q$10,D97)),MAX(BA$1:$BA96)+1,0)</f>
        <v>0</v>
      </c>
      <c r="BB97" s="161" t="e">
        <f>VLOOKUP(F97,Стекла!A97:$H$1516,5,FALSE)</f>
        <v>#N/A</v>
      </c>
      <c r="BC97" s="161" t="str">
        <f>IF(BA97&gt;0,VLOOKUP(Бланк!$Q$10,D97:F10107,3,FALSE),"")</f>
        <v/>
      </c>
      <c r="BD97" s="161" t="e">
        <f t="shared" si="7"/>
        <v>#N/A</v>
      </c>
      <c r="CA97" s="161">
        <f>IF(ISNUMBER(SEARCH(Бланк!$Q$12,D97)),MAX($CA$1:CA96)+1,0)</f>
        <v>0</v>
      </c>
      <c r="CB97" s="161" t="e">
        <f>VLOOKUP(F97,Стекла!$A97:AA$1516,5,FALSE)</f>
        <v>#N/A</v>
      </c>
      <c r="CC97" s="161" t="str">
        <f>IF(CA97&gt;0,VLOOKUP(Бланк!$Q$12,D97:F10107,3,FALSE),"")</f>
        <v/>
      </c>
      <c r="DA97" s="161">
        <f>IF(ISNUMBER(SEARCH(Бланк!$Q$14,D97)),MAX($DA$1:DA96)+1,0)</f>
        <v>0</v>
      </c>
      <c r="DB97" s="161" t="e">
        <f>VLOOKUP(F97,Стекла!$A97:BA$1516,5,FALSE)</f>
        <v>#N/A</v>
      </c>
      <c r="DC97" s="161" t="str">
        <f>IF(DA97&gt;0,VLOOKUP(Бланк!$Q$14,D97:F10107,3,FALSE),"")</f>
        <v/>
      </c>
      <c r="EA97" s="161">
        <f>IF(ISNUMBER(SEARCH(Бланк!$Q$16,D97)),MAX($EA$1:EA96)+1,0)</f>
        <v>0</v>
      </c>
      <c r="EB97" s="161" t="e">
        <f>VLOOKUP(F97,Стекла!$A97:CA$1516,5,FALSE)</f>
        <v>#N/A</v>
      </c>
      <c r="EC97" s="161" t="str">
        <f>IF(EA97&gt;0,VLOOKUP(Бланк!$Q$16,D97:F10107,3,FALSE),"")</f>
        <v/>
      </c>
      <c r="FA97" s="161">
        <f>IF(ISNUMBER(SEARCH(Бланк!$Q$18,D97)),MAX($FA$1:FA96)+1,0)</f>
        <v>0</v>
      </c>
      <c r="FB97" s="161" t="e">
        <f>VLOOKUP(F97,Стекла!$A97:DA$1516,5,FALSE)</f>
        <v>#N/A</v>
      </c>
      <c r="FC97" s="161" t="str">
        <f>IF(FA97&gt;0,VLOOKUP(Бланк!$Q$18,D97:F10107,3,FALSE),"")</f>
        <v/>
      </c>
      <c r="GA97" s="161">
        <f>IF(ISNUMBER(SEARCH(Бланк!$Q$20,D97)),MAX($GA$1:GA96)+1,0)</f>
        <v>0</v>
      </c>
      <c r="GB97" s="161" t="e">
        <f>VLOOKUP(F97,Стекла!$A97:EA$1516,5,FALSE)</f>
        <v>#N/A</v>
      </c>
      <c r="GC97" s="161" t="str">
        <f>IF(GA97&gt;0,VLOOKUP(Бланк!$Q$20,D97:F10107,3,FALSE),"")</f>
        <v/>
      </c>
      <c r="HA97" s="161">
        <f>IF(ISNUMBER(SEARCH(Бланк!$Q$22,D97)),MAX($HA$1:HA96)+1,0)</f>
        <v>0</v>
      </c>
      <c r="HB97" s="161" t="e">
        <f>VLOOKUP(F97,Стекла!$A97:FA$1516,5,FALSE)</f>
        <v>#N/A</v>
      </c>
      <c r="HC97" s="161" t="str">
        <f>IF(HA97&gt;0,VLOOKUP(Бланк!$Q$22,D97:F10107,3,FALSE),"")</f>
        <v/>
      </c>
      <c r="IA97" s="161">
        <f>IF(ISNUMBER(SEARCH(Бланк!$Q$24,D97)),MAX($IA$1:IA96)+1,0)</f>
        <v>0</v>
      </c>
      <c r="IB97" s="161" t="e">
        <f>VLOOKUP(F97,Стекла!$A97:GA$1516,5,FALSE)</f>
        <v>#N/A</v>
      </c>
      <c r="IC97" s="161" t="str">
        <f>IF(IA97&gt;0,VLOOKUP(Бланк!$Q$24,D97:F10107,3,FALSE),"")</f>
        <v/>
      </c>
    </row>
    <row r="98" spans="1:237" x14ac:dyDescent="0.25">
      <c r="A98" s="161">
        <v>98</v>
      </c>
      <c r="B98" s="161">
        <f>IF(AND($E$1="ПУСТО",Стекла!E98&lt;&gt;""),MAX($B$1:B97)+1,IF(ISNUMBER(SEARCH($E$1,Стекла!B98)),MAX($B$1:B97)+1,0))</f>
        <v>0</v>
      </c>
      <c r="D98" s="161" t="str">
        <f>IF(ISERROR(F98),"",INDEX(Стекла!$E$2:$E$1001,F98,1))</f>
        <v/>
      </c>
      <c r="E98" s="161" t="str">
        <f>IF(ISERROR(F98),"",INDEX(Стекла!$B$2:$E$1001,F98,2))</f>
        <v/>
      </c>
      <c r="F98" s="161" t="e">
        <f>MATCH(ROW(A97),$B$2:B296,0)</f>
        <v>#N/A</v>
      </c>
      <c r="G98" s="161" t="str">
        <f>IF(AND(COUNTIF(D$2:D98,D98)=1,D98&lt;&gt;""),COUNT(G$1:G97)+1,"")</f>
        <v/>
      </c>
      <c r="H98" s="161" t="str">
        <f t="shared" si="4"/>
        <v/>
      </c>
      <c r="I98" s="161" t="e">
        <f t="shared" si="5"/>
        <v>#N/A</v>
      </c>
      <c r="J98" s="161">
        <f>IF(ISNUMBER(SEARCH(Бланк!$Q$6,D98)),MAX($J$1:J97)+1,0)</f>
        <v>0</v>
      </c>
      <c r="K98" s="161" t="e">
        <f>VLOOKUP(F98,Стекла!A98:AH1612,5,FALSE)</f>
        <v>#N/A</v>
      </c>
      <c r="L98" s="161" t="str">
        <f>IF(J98&gt;0,VLOOKUP(Бланк!$Q$6,D98:F296,3,FALSE),"")</f>
        <v/>
      </c>
      <c r="AA98" s="161">
        <f>IF(ISNUMBER(SEARCH(Бланк!$Q$8,D98)),MAX($AA$1:AA97)+1,0)</f>
        <v>0</v>
      </c>
      <c r="AB98" s="161" t="e">
        <f>VLOOKUP(F98,Стекла!A98:$AH$1516,5,FALSE)</f>
        <v>#N/A</v>
      </c>
      <c r="AC98" s="161" t="str">
        <f>IF(AA98&gt;0,VLOOKUP(Бланк!$Q$8,D98:F10108,3,FALSE),"")</f>
        <v/>
      </c>
      <c r="AD98" s="161" t="e">
        <f t="shared" si="6"/>
        <v>#N/A</v>
      </c>
      <c r="BA98" s="161">
        <f>IF(ISNUMBER(SEARCH(Бланк!$Q$10,D98)),MAX(BA$1:$BA97)+1,0)</f>
        <v>0</v>
      </c>
      <c r="BB98" s="161" t="e">
        <f>VLOOKUP(F98,Стекла!A98:$H$1516,5,FALSE)</f>
        <v>#N/A</v>
      </c>
      <c r="BC98" s="161" t="str">
        <f>IF(BA98&gt;0,VLOOKUP(Бланк!$Q$10,D98:F10108,3,FALSE),"")</f>
        <v/>
      </c>
      <c r="BD98" s="161" t="e">
        <f t="shared" si="7"/>
        <v>#N/A</v>
      </c>
      <c r="CA98" s="161">
        <f>IF(ISNUMBER(SEARCH(Бланк!$Q$12,D98)),MAX($CA$1:CA97)+1,0)</f>
        <v>0</v>
      </c>
      <c r="CB98" s="161" t="e">
        <f>VLOOKUP(F98,Стекла!$A98:AA$1516,5,FALSE)</f>
        <v>#N/A</v>
      </c>
      <c r="CC98" s="161" t="str">
        <f>IF(CA98&gt;0,VLOOKUP(Бланк!$Q$12,D98:F10108,3,FALSE),"")</f>
        <v/>
      </c>
      <c r="DA98" s="161">
        <f>IF(ISNUMBER(SEARCH(Бланк!$Q$14,D98)),MAX($DA$1:DA97)+1,0)</f>
        <v>0</v>
      </c>
      <c r="DB98" s="161" t="e">
        <f>VLOOKUP(F98,Стекла!$A98:BA$1516,5,FALSE)</f>
        <v>#N/A</v>
      </c>
      <c r="DC98" s="161" t="str">
        <f>IF(DA98&gt;0,VLOOKUP(Бланк!$Q$14,D98:F10108,3,FALSE),"")</f>
        <v/>
      </c>
      <c r="EA98" s="161">
        <f>IF(ISNUMBER(SEARCH(Бланк!$Q$16,D98)),MAX($EA$1:EA97)+1,0)</f>
        <v>0</v>
      </c>
      <c r="EB98" s="161" t="e">
        <f>VLOOKUP(F98,Стекла!$A98:CA$1516,5,FALSE)</f>
        <v>#N/A</v>
      </c>
      <c r="EC98" s="161" t="str">
        <f>IF(EA98&gt;0,VLOOKUP(Бланк!$Q$16,D98:F10108,3,FALSE),"")</f>
        <v/>
      </c>
      <c r="FA98" s="161">
        <f>IF(ISNUMBER(SEARCH(Бланк!$Q$18,D98)),MAX($FA$1:FA97)+1,0)</f>
        <v>0</v>
      </c>
      <c r="FB98" s="161" t="e">
        <f>VLOOKUP(F98,Стекла!$A98:DA$1516,5,FALSE)</f>
        <v>#N/A</v>
      </c>
      <c r="FC98" s="161" t="str">
        <f>IF(FA98&gt;0,VLOOKUP(Бланк!$Q$18,D98:F10108,3,FALSE),"")</f>
        <v/>
      </c>
      <c r="GA98" s="161">
        <f>IF(ISNUMBER(SEARCH(Бланк!$Q$20,D98)),MAX($GA$1:GA97)+1,0)</f>
        <v>0</v>
      </c>
      <c r="GB98" s="161" t="e">
        <f>VLOOKUP(F98,Стекла!$A98:EA$1516,5,FALSE)</f>
        <v>#N/A</v>
      </c>
      <c r="GC98" s="161" t="str">
        <f>IF(GA98&gt;0,VLOOKUP(Бланк!$Q$20,D98:F10108,3,FALSE),"")</f>
        <v/>
      </c>
      <c r="HA98" s="161">
        <f>IF(ISNUMBER(SEARCH(Бланк!$Q$22,D98)),MAX($HA$1:HA97)+1,0)</f>
        <v>0</v>
      </c>
      <c r="HB98" s="161" t="e">
        <f>VLOOKUP(F98,Стекла!$A98:FA$1516,5,FALSE)</f>
        <v>#N/A</v>
      </c>
      <c r="HC98" s="161" t="str">
        <f>IF(HA98&gt;0,VLOOKUP(Бланк!$Q$22,D98:F10108,3,FALSE),"")</f>
        <v/>
      </c>
      <c r="IA98" s="161">
        <f>IF(ISNUMBER(SEARCH(Бланк!$Q$24,D98)),MAX($IA$1:IA97)+1,0)</f>
        <v>0</v>
      </c>
      <c r="IB98" s="161" t="e">
        <f>VLOOKUP(F98,Стекла!$A98:GA$1516,5,FALSE)</f>
        <v>#N/A</v>
      </c>
      <c r="IC98" s="161" t="str">
        <f>IF(IA98&gt;0,VLOOKUP(Бланк!$Q$24,D98:F10108,3,FALSE),"")</f>
        <v/>
      </c>
    </row>
    <row r="99" spans="1:237" x14ac:dyDescent="0.25">
      <c r="A99" s="161">
        <v>99</v>
      </c>
      <c r="B99" s="161">
        <f>IF(AND($E$1="ПУСТО",Стекла!E99&lt;&gt;""),MAX($B$1:B98)+1,IF(ISNUMBER(SEARCH($E$1,Стекла!B99)),MAX($B$1:B98)+1,0))</f>
        <v>0</v>
      </c>
      <c r="D99" s="161" t="str">
        <f>IF(ISERROR(F99),"",INDEX(Стекла!$E$2:$E$1001,F99,1))</f>
        <v/>
      </c>
      <c r="E99" s="161" t="str">
        <f>IF(ISERROR(F99),"",INDEX(Стекла!$B$2:$E$1001,F99,2))</f>
        <v/>
      </c>
      <c r="F99" s="161" t="e">
        <f>MATCH(ROW(A98),$B$2:B297,0)</f>
        <v>#N/A</v>
      </c>
      <c r="G99" s="161" t="str">
        <f>IF(AND(COUNTIF(D$2:D99,D99)=1,D99&lt;&gt;""),COUNT(G$1:G98)+1,"")</f>
        <v/>
      </c>
      <c r="H99" s="161" t="str">
        <f t="shared" si="4"/>
        <v/>
      </c>
      <c r="I99" s="161" t="e">
        <f t="shared" si="5"/>
        <v>#N/A</v>
      </c>
      <c r="J99" s="161">
        <f>IF(ISNUMBER(SEARCH(Бланк!$Q$6,D99)),MAX($J$1:J98)+1,0)</f>
        <v>0</v>
      </c>
      <c r="K99" s="161" t="e">
        <f>VLOOKUP(F99,Стекла!A99:AH1613,5,FALSE)</f>
        <v>#N/A</v>
      </c>
      <c r="L99" s="161" t="str">
        <f>IF(J99&gt;0,VLOOKUP(Бланк!$Q$6,D99:F297,3,FALSE),"")</f>
        <v/>
      </c>
      <c r="AA99" s="161">
        <f>IF(ISNUMBER(SEARCH(Бланк!$Q$8,D99)),MAX($AA$1:AA98)+1,0)</f>
        <v>0</v>
      </c>
      <c r="AB99" s="161" t="e">
        <f>VLOOKUP(F99,Стекла!A99:$AH$1516,5,FALSE)</f>
        <v>#N/A</v>
      </c>
      <c r="AC99" s="161" t="str">
        <f>IF(AA99&gt;0,VLOOKUP(Бланк!$Q$8,D99:F10109,3,FALSE),"")</f>
        <v/>
      </c>
      <c r="AD99" s="161" t="e">
        <f t="shared" si="6"/>
        <v>#N/A</v>
      </c>
      <c r="BA99" s="161">
        <f>IF(ISNUMBER(SEARCH(Бланк!$Q$10,D99)),MAX(BA$1:$BA98)+1,0)</f>
        <v>0</v>
      </c>
      <c r="BB99" s="161" t="e">
        <f>VLOOKUP(F99,Стекла!A99:$H$1516,5,FALSE)</f>
        <v>#N/A</v>
      </c>
      <c r="BC99" s="161" t="str">
        <f>IF(BA99&gt;0,VLOOKUP(Бланк!$Q$10,D99:F10109,3,FALSE),"")</f>
        <v/>
      </c>
      <c r="BD99" s="161" t="e">
        <f t="shared" si="7"/>
        <v>#N/A</v>
      </c>
      <c r="CA99" s="161">
        <f>IF(ISNUMBER(SEARCH(Бланк!$Q$12,D99)),MAX($CA$1:CA98)+1,0)</f>
        <v>0</v>
      </c>
      <c r="CB99" s="161" t="e">
        <f>VLOOKUP(F99,Стекла!$A99:AA$1516,5,FALSE)</f>
        <v>#N/A</v>
      </c>
      <c r="CC99" s="161" t="str">
        <f>IF(CA99&gt;0,VLOOKUP(Бланк!$Q$12,D99:F10109,3,FALSE),"")</f>
        <v/>
      </c>
      <c r="DA99" s="161">
        <f>IF(ISNUMBER(SEARCH(Бланк!$Q$14,D99)),MAX($DA$1:DA98)+1,0)</f>
        <v>0</v>
      </c>
      <c r="DB99" s="161" t="e">
        <f>VLOOKUP(F99,Стекла!$A99:BA$1516,5,FALSE)</f>
        <v>#N/A</v>
      </c>
      <c r="DC99" s="161" t="str">
        <f>IF(DA99&gt;0,VLOOKUP(Бланк!$Q$14,D99:F10109,3,FALSE),"")</f>
        <v/>
      </c>
      <c r="EA99" s="161">
        <f>IF(ISNUMBER(SEARCH(Бланк!$Q$16,D99)),MAX($EA$1:EA98)+1,0)</f>
        <v>0</v>
      </c>
      <c r="EB99" s="161" t="e">
        <f>VLOOKUP(F99,Стекла!$A99:CA$1516,5,FALSE)</f>
        <v>#N/A</v>
      </c>
      <c r="EC99" s="161" t="str">
        <f>IF(EA99&gt;0,VLOOKUP(Бланк!$Q$16,D99:F10109,3,FALSE),"")</f>
        <v/>
      </c>
      <c r="FA99" s="161">
        <f>IF(ISNUMBER(SEARCH(Бланк!$Q$18,D99)),MAX($FA$1:FA98)+1,0)</f>
        <v>0</v>
      </c>
      <c r="FB99" s="161" t="e">
        <f>VLOOKUP(F99,Стекла!$A99:DA$1516,5,FALSE)</f>
        <v>#N/A</v>
      </c>
      <c r="FC99" s="161" t="str">
        <f>IF(FA99&gt;0,VLOOKUP(Бланк!$Q$18,D99:F10109,3,FALSE),"")</f>
        <v/>
      </c>
      <c r="GA99" s="161">
        <f>IF(ISNUMBER(SEARCH(Бланк!$Q$20,D99)),MAX($GA$1:GA98)+1,0)</f>
        <v>0</v>
      </c>
      <c r="GB99" s="161" t="e">
        <f>VLOOKUP(F99,Стекла!$A99:EA$1516,5,FALSE)</f>
        <v>#N/A</v>
      </c>
      <c r="GC99" s="161" t="str">
        <f>IF(GA99&gt;0,VLOOKUP(Бланк!$Q$20,D99:F10109,3,FALSE),"")</f>
        <v/>
      </c>
      <c r="HA99" s="161">
        <f>IF(ISNUMBER(SEARCH(Бланк!$Q$22,D99)),MAX($HA$1:HA98)+1,0)</f>
        <v>0</v>
      </c>
      <c r="HB99" s="161" t="e">
        <f>VLOOKUP(F99,Стекла!$A99:FA$1516,5,FALSE)</f>
        <v>#N/A</v>
      </c>
      <c r="HC99" s="161" t="str">
        <f>IF(HA99&gt;0,VLOOKUP(Бланк!$Q$22,D99:F10109,3,FALSE),"")</f>
        <v/>
      </c>
      <c r="IA99" s="161">
        <f>IF(ISNUMBER(SEARCH(Бланк!$Q$24,D99)),MAX($IA$1:IA98)+1,0)</f>
        <v>0</v>
      </c>
      <c r="IB99" s="161" t="e">
        <f>VLOOKUP(F99,Стекла!$A99:GA$1516,5,FALSE)</f>
        <v>#N/A</v>
      </c>
      <c r="IC99" s="161" t="str">
        <f>IF(IA99&gt;0,VLOOKUP(Бланк!$Q$24,D99:F10109,3,FALSE),"")</f>
        <v/>
      </c>
    </row>
    <row r="100" spans="1:237" x14ac:dyDescent="0.25">
      <c r="A100" s="161">
        <v>100</v>
      </c>
      <c r="B100" s="161">
        <f>IF(AND($E$1="ПУСТО",Стекла!E100&lt;&gt;""),MAX($B$1:B99)+1,IF(ISNUMBER(SEARCH($E$1,Стекла!B100)),MAX($B$1:B99)+1,0))</f>
        <v>0</v>
      </c>
      <c r="D100" s="161" t="str">
        <f>IF(ISERROR(F100),"",INDEX(Стекла!$E$2:$E$1001,F100,1))</f>
        <v/>
      </c>
      <c r="E100" s="161" t="str">
        <f>IF(ISERROR(F100),"",INDEX(Стекла!$B$2:$E$1001,F100,2))</f>
        <v/>
      </c>
      <c r="F100" s="161" t="e">
        <f>MATCH(ROW(A99),$B$2:B298,0)</f>
        <v>#N/A</v>
      </c>
      <c r="G100" s="161" t="str">
        <f>IF(AND(COUNTIF(D$2:D100,D100)=1,D100&lt;&gt;""),COUNT(G$1:G99)+1,"")</f>
        <v/>
      </c>
      <c r="H100" s="161" t="str">
        <f t="shared" si="4"/>
        <v/>
      </c>
      <c r="I100" s="161" t="e">
        <f t="shared" si="5"/>
        <v>#N/A</v>
      </c>
      <c r="J100" s="161">
        <f>IF(ISNUMBER(SEARCH(Бланк!$Q$6,D100)),MAX($J$1:J99)+1,0)</f>
        <v>0</v>
      </c>
      <c r="K100" s="161" t="e">
        <f>VLOOKUP(F100,Стекла!A100:AH1614,5,FALSE)</f>
        <v>#N/A</v>
      </c>
      <c r="L100" s="161" t="str">
        <f>IF(J100&gt;0,VLOOKUP(Бланк!$Q$6,D100:F298,3,FALSE),"")</f>
        <v/>
      </c>
      <c r="AA100" s="161">
        <f>IF(ISNUMBER(SEARCH(Бланк!$Q$8,D100)),MAX($AA$1:AA99)+1,0)</f>
        <v>0</v>
      </c>
      <c r="AB100" s="161" t="e">
        <f>VLOOKUP(F100,Стекла!A100:$AH$1516,5,FALSE)</f>
        <v>#N/A</v>
      </c>
      <c r="AC100" s="161" t="str">
        <f>IF(AA100&gt;0,VLOOKUP(Бланк!$Q$8,D100:F10110,3,FALSE),"")</f>
        <v/>
      </c>
      <c r="AD100" s="161" t="e">
        <f t="shared" si="6"/>
        <v>#N/A</v>
      </c>
      <c r="BA100" s="161">
        <f>IF(ISNUMBER(SEARCH(Бланк!$Q$10,D100)),MAX(BA$1:$BA99)+1,0)</f>
        <v>0</v>
      </c>
      <c r="BB100" s="161" t="e">
        <f>VLOOKUP(F100,Стекла!A100:$H$1516,5,FALSE)</f>
        <v>#N/A</v>
      </c>
      <c r="BC100" s="161" t="str">
        <f>IF(BA100&gt;0,VLOOKUP(Бланк!$Q$10,D100:F10110,3,FALSE),"")</f>
        <v/>
      </c>
      <c r="BD100" s="161" t="e">
        <f t="shared" si="7"/>
        <v>#N/A</v>
      </c>
      <c r="CA100" s="161">
        <f>IF(ISNUMBER(SEARCH(Бланк!$Q$12,D100)),MAX($CA$1:CA99)+1,0)</f>
        <v>0</v>
      </c>
      <c r="CB100" s="161" t="e">
        <f>VLOOKUP(F100,Стекла!$A100:AA$1516,5,FALSE)</f>
        <v>#N/A</v>
      </c>
      <c r="CC100" s="161" t="str">
        <f>IF(CA100&gt;0,VLOOKUP(Бланк!$Q$12,D100:F10110,3,FALSE),"")</f>
        <v/>
      </c>
      <c r="DA100" s="161">
        <f>IF(ISNUMBER(SEARCH(Бланк!$Q$14,D100)),MAX($DA$1:DA99)+1,0)</f>
        <v>0</v>
      </c>
      <c r="DB100" s="161" t="e">
        <f>VLOOKUP(F100,Стекла!$A100:BA$1516,5,FALSE)</f>
        <v>#N/A</v>
      </c>
      <c r="DC100" s="161" t="str">
        <f>IF(DA100&gt;0,VLOOKUP(Бланк!$Q$14,D100:F10110,3,FALSE),"")</f>
        <v/>
      </c>
      <c r="EA100" s="161">
        <f>IF(ISNUMBER(SEARCH(Бланк!$Q$16,D100)),MAX($EA$1:EA99)+1,0)</f>
        <v>0</v>
      </c>
      <c r="EB100" s="161" t="e">
        <f>VLOOKUP(F100,Стекла!$A100:CA$1516,5,FALSE)</f>
        <v>#N/A</v>
      </c>
      <c r="EC100" s="161" t="str">
        <f>IF(EA100&gt;0,VLOOKUP(Бланк!$Q$16,D100:F10110,3,FALSE),"")</f>
        <v/>
      </c>
      <c r="FA100" s="161">
        <f>IF(ISNUMBER(SEARCH(Бланк!$Q$18,D100)),MAX($FA$1:FA99)+1,0)</f>
        <v>0</v>
      </c>
      <c r="FB100" s="161" t="e">
        <f>VLOOKUP(F100,Стекла!$A100:DA$1516,5,FALSE)</f>
        <v>#N/A</v>
      </c>
      <c r="FC100" s="161" t="str">
        <f>IF(FA100&gt;0,VLOOKUP(Бланк!$Q$18,D100:F10110,3,FALSE),"")</f>
        <v/>
      </c>
      <c r="GA100" s="161">
        <f>IF(ISNUMBER(SEARCH(Бланк!$Q$20,D100)),MAX($GA$1:GA99)+1,0)</f>
        <v>0</v>
      </c>
      <c r="GB100" s="161" t="e">
        <f>VLOOKUP(F100,Стекла!$A100:EA$1516,5,FALSE)</f>
        <v>#N/A</v>
      </c>
      <c r="GC100" s="161" t="str">
        <f>IF(GA100&gt;0,VLOOKUP(Бланк!$Q$20,D100:F10110,3,FALSE),"")</f>
        <v/>
      </c>
      <c r="HA100" s="161">
        <f>IF(ISNUMBER(SEARCH(Бланк!$Q$22,D100)),MAX($HA$1:HA99)+1,0)</f>
        <v>0</v>
      </c>
      <c r="HB100" s="161" t="e">
        <f>VLOOKUP(F100,Стекла!$A100:FA$1516,5,FALSE)</f>
        <v>#N/A</v>
      </c>
      <c r="HC100" s="161" t="str">
        <f>IF(HA100&gt;0,VLOOKUP(Бланк!$Q$22,D100:F10110,3,FALSE),"")</f>
        <v/>
      </c>
      <c r="IA100" s="161">
        <f>IF(ISNUMBER(SEARCH(Бланк!$Q$24,D100)),MAX($IA$1:IA99)+1,0)</f>
        <v>0</v>
      </c>
      <c r="IB100" s="161" t="e">
        <f>VLOOKUP(F100,Стекла!$A100:GA$1516,5,FALSE)</f>
        <v>#N/A</v>
      </c>
      <c r="IC100" s="161" t="str">
        <f>IF(IA100&gt;0,VLOOKUP(Бланк!$Q$24,D100:F10110,3,FALSE),"")</f>
        <v/>
      </c>
    </row>
    <row r="101" spans="1:237" x14ac:dyDescent="0.25">
      <c r="A101" s="161">
        <v>101</v>
      </c>
      <c r="B101" s="161">
        <f>IF(AND($E$1="ПУСТО",Стекла!E101&lt;&gt;""),MAX($B$1:B100)+1,IF(ISNUMBER(SEARCH($E$1,Стекла!B101)),MAX($B$1:B100)+1,0))</f>
        <v>0</v>
      </c>
      <c r="D101" s="161" t="str">
        <f>IF(ISERROR(F101),"",INDEX(Стекла!$E$2:$E$1001,F101,1))</f>
        <v/>
      </c>
      <c r="E101" s="161" t="str">
        <f>IF(ISERROR(F101),"",INDEX(Стекла!$B$2:$E$1001,F101,2))</f>
        <v/>
      </c>
      <c r="F101" s="161" t="e">
        <f>MATCH(ROW(A100),$B$2:B299,0)</f>
        <v>#N/A</v>
      </c>
      <c r="G101" s="161" t="str">
        <f>IF(AND(COUNTIF(D$2:D101,D101)=1,D101&lt;&gt;""),COUNT(G$1:G100)+1,"")</f>
        <v/>
      </c>
      <c r="H101" s="161" t="str">
        <f t="shared" si="4"/>
        <v/>
      </c>
      <c r="I101" s="161" t="e">
        <f t="shared" si="5"/>
        <v>#N/A</v>
      </c>
      <c r="J101" s="161">
        <f>IF(ISNUMBER(SEARCH(Бланк!$Q$6,D101)),MAX($J$1:J100)+1,0)</f>
        <v>0</v>
      </c>
      <c r="K101" s="161" t="e">
        <f>VLOOKUP(F101,Стекла!A101:AH1615,5,FALSE)</f>
        <v>#N/A</v>
      </c>
      <c r="L101" s="161" t="str">
        <f>IF(J101&gt;0,VLOOKUP(Бланк!$Q$6,D101:F299,3,FALSE),"")</f>
        <v/>
      </c>
      <c r="AA101" s="161">
        <f>IF(ISNUMBER(SEARCH(Бланк!$Q$8,D101)),MAX($AA$1:AA100)+1,0)</f>
        <v>0</v>
      </c>
      <c r="AB101" s="161" t="e">
        <f>VLOOKUP(F101,Стекла!A101:$AH$1516,5,FALSE)</f>
        <v>#N/A</v>
      </c>
      <c r="AC101" s="161" t="str">
        <f>IF(AA101&gt;0,VLOOKUP(Бланк!$Q$8,D101:F10111,3,FALSE),"")</f>
        <v/>
      </c>
      <c r="AD101" s="161" t="e">
        <f t="shared" si="6"/>
        <v>#N/A</v>
      </c>
      <c r="BA101" s="161">
        <f>IF(ISNUMBER(SEARCH(Бланк!$Q$10,D101)),MAX(BA$1:$BA100)+1,0)</f>
        <v>0</v>
      </c>
      <c r="BB101" s="161" t="e">
        <f>VLOOKUP(F101,Стекла!A101:$H$1516,5,FALSE)</f>
        <v>#N/A</v>
      </c>
      <c r="BC101" s="161" t="str">
        <f>IF(BA101&gt;0,VLOOKUP(Бланк!$Q$10,D101:F10111,3,FALSE),"")</f>
        <v/>
      </c>
      <c r="BD101" s="161" t="e">
        <f t="shared" si="7"/>
        <v>#N/A</v>
      </c>
      <c r="CA101" s="161">
        <f>IF(ISNUMBER(SEARCH(Бланк!$Q$12,D101)),MAX($CA$1:CA100)+1,0)</f>
        <v>0</v>
      </c>
      <c r="CB101" s="161" t="e">
        <f>VLOOKUP(F101,Стекла!$A101:AA$1516,5,FALSE)</f>
        <v>#N/A</v>
      </c>
      <c r="CC101" s="161" t="str">
        <f>IF(CA101&gt;0,VLOOKUP(Бланк!$Q$12,D101:F10111,3,FALSE),"")</f>
        <v/>
      </c>
      <c r="DA101" s="161">
        <f>IF(ISNUMBER(SEARCH(Бланк!$Q$14,D101)),MAX($DA$1:DA100)+1,0)</f>
        <v>0</v>
      </c>
      <c r="DB101" s="161" t="e">
        <f>VLOOKUP(F101,Стекла!$A101:BA$1516,5,FALSE)</f>
        <v>#N/A</v>
      </c>
      <c r="DC101" s="161" t="str">
        <f>IF(DA101&gt;0,VLOOKUP(Бланк!$Q$14,D101:F10111,3,FALSE),"")</f>
        <v/>
      </c>
      <c r="EA101" s="161">
        <f>IF(ISNUMBER(SEARCH(Бланк!$Q$16,D101)),MAX($EA$1:EA100)+1,0)</f>
        <v>0</v>
      </c>
      <c r="EB101" s="161" t="e">
        <f>VLOOKUP(F101,Стекла!$A101:CA$1516,5,FALSE)</f>
        <v>#N/A</v>
      </c>
      <c r="EC101" s="161" t="str">
        <f>IF(EA101&gt;0,VLOOKUP(Бланк!$Q$16,D101:F10111,3,FALSE),"")</f>
        <v/>
      </c>
      <c r="FA101" s="161">
        <f>IF(ISNUMBER(SEARCH(Бланк!$Q$18,D101)),MAX($FA$1:FA100)+1,0)</f>
        <v>0</v>
      </c>
      <c r="FB101" s="161" t="e">
        <f>VLOOKUP(F101,Стекла!$A101:DA$1516,5,FALSE)</f>
        <v>#N/A</v>
      </c>
      <c r="FC101" s="161" t="str">
        <f>IF(FA101&gt;0,VLOOKUP(Бланк!$Q$18,D101:F10111,3,FALSE),"")</f>
        <v/>
      </c>
      <c r="GA101" s="161">
        <f>IF(ISNUMBER(SEARCH(Бланк!$Q$20,D101)),MAX($GA$1:GA100)+1,0)</f>
        <v>0</v>
      </c>
      <c r="GB101" s="161" t="e">
        <f>VLOOKUP(F101,Стекла!$A101:EA$1516,5,FALSE)</f>
        <v>#N/A</v>
      </c>
      <c r="GC101" s="161" t="str">
        <f>IF(GA101&gt;0,VLOOKUP(Бланк!$Q$20,D101:F10111,3,FALSE),"")</f>
        <v/>
      </c>
      <c r="HA101" s="161">
        <f>IF(ISNUMBER(SEARCH(Бланк!$Q$22,D101)),MAX($HA$1:HA100)+1,0)</f>
        <v>0</v>
      </c>
      <c r="HB101" s="161" t="e">
        <f>VLOOKUP(F101,Стекла!$A101:FA$1516,5,FALSE)</f>
        <v>#N/A</v>
      </c>
      <c r="HC101" s="161" t="str">
        <f>IF(HA101&gt;0,VLOOKUP(Бланк!$Q$22,D101:F10111,3,FALSE),"")</f>
        <v/>
      </c>
      <c r="IA101" s="161">
        <f>IF(ISNUMBER(SEARCH(Бланк!$Q$24,D101)),MAX($IA$1:IA100)+1,0)</f>
        <v>0</v>
      </c>
      <c r="IB101" s="161" t="e">
        <f>VLOOKUP(F101,Стекла!$A101:GA$1516,5,FALSE)</f>
        <v>#N/A</v>
      </c>
      <c r="IC101" s="161" t="str">
        <f>IF(IA101&gt;0,VLOOKUP(Бланк!$Q$24,D101:F10111,3,FALSE),"")</f>
        <v/>
      </c>
    </row>
    <row r="102" spans="1:237" x14ac:dyDescent="0.25">
      <c r="A102" s="161">
        <v>102</v>
      </c>
      <c r="B102" s="161">
        <f>IF(AND($E$1="ПУСТО",Стекла!E102&lt;&gt;""),MAX($B$1:B101)+1,IF(ISNUMBER(SEARCH($E$1,Стекла!B102)),MAX($B$1:B101)+1,0))</f>
        <v>0</v>
      </c>
      <c r="D102" s="161" t="str">
        <f>IF(ISERROR(F102),"",INDEX(Стекла!$E$2:$E$1001,F102,1))</f>
        <v/>
      </c>
      <c r="E102" s="161" t="str">
        <f>IF(ISERROR(F102),"",INDEX(Стекла!$B$2:$E$1001,F102,2))</f>
        <v/>
      </c>
      <c r="F102" s="161" t="e">
        <f>MATCH(ROW(A101),$B$2:B300,0)</f>
        <v>#N/A</v>
      </c>
      <c r="G102" s="161" t="str">
        <f>IF(AND(COUNTIF(D$2:D102,D102)=1,D102&lt;&gt;""),COUNT(G$1:G101)+1,"")</f>
        <v/>
      </c>
      <c r="H102" s="161" t="str">
        <f t="shared" si="4"/>
        <v/>
      </c>
      <c r="I102" s="161" t="e">
        <f t="shared" si="5"/>
        <v>#N/A</v>
      </c>
      <c r="J102" s="161">
        <f>IF(ISNUMBER(SEARCH(Бланк!$Q$6,D102)),MAX($J$1:J101)+1,0)</f>
        <v>0</v>
      </c>
      <c r="K102" s="161" t="e">
        <f>VLOOKUP(F102,Стекла!A102:AH1616,5,FALSE)</f>
        <v>#N/A</v>
      </c>
      <c r="L102" s="161" t="str">
        <f>IF(J102&gt;0,VLOOKUP(Бланк!$Q$6,D102:F300,3,FALSE),"")</f>
        <v/>
      </c>
      <c r="AA102" s="161">
        <f>IF(ISNUMBER(SEARCH(Бланк!$Q$8,D102)),MAX($AA$1:AA101)+1,0)</f>
        <v>0</v>
      </c>
      <c r="AB102" s="161" t="e">
        <f>VLOOKUP(F102,Стекла!A102:$AH$1516,5,FALSE)</f>
        <v>#N/A</v>
      </c>
      <c r="AC102" s="161" t="str">
        <f>IF(AA102&gt;0,VLOOKUP(Бланк!$Q$8,D102:F10112,3,FALSE),"")</f>
        <v/>
      </c>
      <c r="AD102" s="161" t="e">
        <f t="shared" si="6"/>
        <v>#N/A</v>
      </c>
      <c r="BA102" s="161">
        <f>IF(ISNUMBER(SEARCH(Бланк!$Q$10,D102)),MAX(BA$1:$BA101)+1,0)</f>
        <v>0</v>
      </c>
      <c r="BB102" s="161" t="e">
        <f>VLOOKUP(F102,Стекла!A102:$H$1516,5,FALSE)</f>
        <v>#N/A</v>
      </c>
      <c r="BC102" s="161" t="str">
        <f>IF(BA102&gt;0,VLOOKUP(Бланк!$Q$10,D102:F10112,3,FALSE),"")</f>
        <v/>
      </c>
      <c r="BD102" s="161" t="e">
        <f t="shared" si="7"/>
        <v>#N/A</v>
      </c>
      <c r="CA102" s="161">
        <f>IF(ISNUMBER(SEARCH(Бланк!$Q$12,D102)),MAX($CA$1:CA101)+1,0)</f>
        <v>0</v>
      </c>
      <c r="CB102" s="161" t="e">
        <f>VLOOKUP(F102,Стекла!$A102:AA$1516,5,FALSE)</f>
        <v>#N/A</v>
      </c>
      <c r="CC102" s="161" t="str">
        <f>IF(CA102&gt;0,VLOOKUP(Бланк!$Q$12,D102:F10112,3,FALSE),"")</f>
        <v/>
      </c>
      <c r="DA102" s="161">
        <f>IF(ISNUMBER(SEARCH(Бланк!$Q$14,D102)),MAX($DA$1:DA101)+1,0)</f>
        <v>0</v>
      </c>
      <c r="DB102" s="161" t="e">
        <f>VLOOKUP(F102,Стекла!$A102:BA$1516,5,FALSE)</f>
        <v>#N/A</v>
      </c>
      <c r="DC102" s="161" t="str">
        <f>IF(DA102&gt;0,VLOOKUP(Бланк!$Q$14,D102:F10112,3,FALSE),"")</f>
        <v/>
      </c>
      <c r="EA102" s="161">
        <f>IF(ISNUMBER(SEARCH(Бланк!$Q$16,D102)),MAX($EA$1:EA101)+1,0)</f>
        <v>0</v>
      </c>
      <c r="EB102" s="161" t="e">
        <f>VLOOKUP(F102,Стекла!$A102:CA$1516,5,FALSE)</f>
        <v>#N/A</v>
      </c>
      <c r="EC102" s="161" t="str">
        <f>IF(EA102&gt;0,VLOOKUP(Бланк!$Q$16,D102:F10112,3,FALSE),"")</f>
        <v/>
      </c>
      <c r="FA102" s="161">
        <f>IF(ISNUMBER(SEARCH(Бланк!$Q$18,D102)),MAX($FA$1:FA101)+1,0)</f>
        <v>0</v>
      </c>
      <c r="FB102" s="161" t="e">
        <f>VLOOKUP(F102,Стекла!$A102:DA$1516,5,FALSE)</f>
        <v>#N/A</v>
      </c>
      <c r="FC102" s="161" t="str">
        <f>IF(FA102&gt;0,VLOOKUP(Бланк!$Q$18,D102:F10112,3,FALSE),"")</f>
        <v/>
      </c>
      <c r="GA102" s="161">
        <f>IF(ISNUMBER(SEARCH(Бланк!$Q$20,D102)),MAX($GA$1:GA101)+1,0)</f>
        <v>0</v>
      </c>
      <c r="GB102" s="161" t="e">
        <f>VLOOKUP(F102,Стекла!$A102:EA$1516,5,FALSE)</f>
        <v>#N/A</v>
      </c>
      <c r="GC102" s="161" t="str">
        <f>IF(GA102&gt;0,VLOOKUP(Бланк!$Q$20,D102:F10112,3,FALSE),"")</f>
        <v/>
      </c>
      <c r="HA102" s="161">
        <f>IF(ISNUMBER(SEARCH(Бланк!$Q$22,D102)),MAX($HA$1:HA101)+1,0)</f>
        <v>0</v>
      </c>
      <c r="HB102" s="161" t="e">
        <f>VLOOKUP(F102,Стекла!$A102:FA$1516,5,FALSE)</f>
        <v>#N/A</v>
      </c>
      <c r="HC102" s="161" t="str">
        <f>IF(HA102&gt;0,VLOOKUP(Бланк!$Q$22,D102:F10112,3,FALSE),"")</f>
        <v/>
      </c>
      <c r="IA102" s="161">
        <f>IF(ISNUMBER(SEARCH(Бланк!$Q$24,D102)),MAX($IA$1:IA101)+1,0)</f>
        <v>0</v>
      </c>
      <c r="IB102" s="161" t="e">
        <f>VLOOKUP(F102,Стекла!$A102:GA$1516,5,FALSE)</f>
        <v>#N/A</v>
      </c>
      <c r="IC102" s="161" t="str">
        <f>IF(IA102&gt;0,VLOOKUP(Бланк!$Q$24,D102:F10112,3,FALSE),"")</f>
        <v/>
      </c>
    </row>
    <row r="103" spans="1:237" x14ac:dyDescent="0.25">
      <c r="A103" s="161">
        <v>103</v>
      </c>
      <c r="B103" s="161">
        <f>IF(AND($E$1="ПУСТО",Стекла!E103&lt;&gt;""),MAX($B$1:B102)+1,IF(ISNUMBER(SEARCH($E$1,Стекла!B103)),MAX($B$1:B102)+1,0))</f>
        <v>0</v>
      </c>
      <c r="D103" s="161" t="str">
        <f>IF(ISERROR(F103),"",INDEX(Стекла!$E$2:$E$1001,F103,1))</f>
        <v/>
      </c>
      <c r="E103" s="161" t="str">
        <f>IF(ISERROR(F103),"",INDEX(Стекла!$B$2:$E$1001,F103,2))</f>
        <v/>
      </c>
      <c r="F103" s="161" t="e">
        <f>MATCH(ROW(A102),$B$2:B301,0)</f>
        <v>#N/A</v>
      </c>
      <c r="G103" s="161" t="str">
        <f>IF(AND(COUNTIF(D$2:D103,D103)=1,D103&lt;&gt;""),COUNT(G$1:G102)+1,"")</f>
        <v/>
      </c>
      <c r="H103" s="161" t="str">
        <f t="shared" si="4"/>
        <v/>
      </c>
      <c r="I103" s="161" t="e">
        <f t="shared" si="5"/>
        <v>#N/A</v>
      </c>
      <c r="J103" s="161">
        <f>IF(ISNUMBER(SEARCH(Бланк!$Q$6,D103)),MAX($J$1:J102)+1,0)</f>
        <v>0</v>
      </c>
      <c r="K103" s="161" t="e">
        <f>VLOOKUP(F103,Стекла!A103:AH1617,5,FALSE)</f>
        <v>#N/A</v>
      </c>
      <c r="L103" s="161" t="str">
        <f>IF(J103&gt;0,VLOOKUP(Бланк!$Q$6,D103:F301,3,FALSE),"")</f>
        <v/>
      </c>
      <c r="AA103" s="161">
        <f>IF(ISNUMBER(SEARCH(Бланк!$Q$8,D103)),MAX($AA$1:AA102)+1,0)</f>
        <v>0</v>
      </c>
      <c r="AB103" s="161" t="e">
        <f>VLOOKUP(F103,Стекла!A103:$AH$1516,5,FALSE)</f>
        <v>#N/A</v>
      </c>
      <c r="AC103" s="161" t="str">
        <f>IF(AA103&gt;0,VLOOKUP(Бланк!$Q$8,D103:F10113,3,FALSE),"")</f>
        <v/>
      </c>
      <c r="AD103" s="161" t="e">
        <f t="shared" si="6"/>
        <v>#N/A</v>
      </c>
      <c r="BA103" s="161">
        <f>IF(ISNUMBER(SEARCH(Бланк!$Q$10,D103)),MAX(BA$1:$BA102)+1,0)</f>
        <v>0</v>
      </c>
      <c r="BB103" s="161" t="e">
        <f>VLOOKUP(F103,Стекла!A103:$H$1516,5,FALSE)</f>
        <v>#N/A</v>
      </c>
      <c r="BC103" s="161" t="str">
        <f>IF(BA103&gt;0,VLOOKUP(Бланк!$Q$10,D103:F10113,3,FALSE),"")</f>
        <v/>
      </c>
      <c r="BD103" s="161" t="e">
        <f t="shared" si="7"/>
        <v>#N/A</v>
      </c>
      <c r="CA103" s="161">
        <f>IF(ISNUMBER(SEARCH(Бланк!$Q$12,D103)),MAX($CA$1:CA102)+1,0)</f>
        <v>0</v>
      </c>
      <c r="CB103" s="161" t="e">
        <f>VLOOKUP(F103,Стекла!$A103:AA$1516,5,FALSE)</f>
        <v>#N/A</v>
      </c>
      <c r="CC103" s="161" t="str">
        <f>IF(CA103&gt;0,VLOOKUP(Бланк!$Q$12,D103:F10113,3,FALSE),"")</f>
        <v/>
      </c>
      <c r="DA103" s="161">
        <f>IF(ISNUMBER(SEARCH(Бланк!$Q$14,D103)),MAX($DA$1:DA102)+1,0)</f>
        <v>0</v>
      </c>
      <c r="DB103" s="161" t="e">
        <f>VLOOKUP(F103,Стекла!$A103:BA$1516,5,FALSE)</f>
        <v>#N/A</v>
      </c>
      <c r="DC103" s="161" t="str">
        <f>IF(DA103&gt;0,VLOOKUP(Бланк!$Q$14,D103:F10113,3,FALSE),"")</f>
        <v/>
      </c>
      <c r="EA103" s="161">
        <f>IF(ISNUMBER(SEARCH(Бланк!$Q$16,D103)),MAX($EA$1:EA102)+1,0)</f>
        <v>0</v>
      </c>
      <c r="EB103" s="161" t="e">
        <f>VLOOKUP(F103,Стекла!$A103:CA$1516,5,FALSE)</f>
        <v>#N/A</v>
      </c>
      <c r="EC103" s="161" t="str">
        <f>IF(EA103&gt;0,VLOOKUP(Бланк!$Q$16,D103:F10113,3,FALSE),"")</f>
        <v/>
      </c>
      <c r="FA103" s="161">
        <f>IF(ISNUMBER(SEARCH(Бланк!$Q$18,D103)),MAX($FA$1:FA102)+1,0)</f>
        <v>0</v>
      </c>
      <c r="FB103" s="161" t="e">
        <f>VLOOKUP(F103,Стекла!$A103:DA$1516,5,FALSE)</f>
        <v>#N/A</v>
      </c>
      <c r="FC103" s="161" t="str">
        <f>IF(FA103&gt;0,VLOOKUP(Бланк!$Q$18,D103:F10113,3,FALSE),"")</f>
        <v/>
      </c>
      <c r="GA103" s="161">
        <f>IF(ISNUMBER(SEARCH(Бланк!$Q$20,D103)),MAX($GA$1:GA102)+1,0)</f>
        <v>0</v>
      </c>
      <c r="GB103" s="161" t="e">
        <f>VLOOKUP(F103,Стекла!$A103:EA$1516,5,FALSE)</f>
        <v>#N/A</v>
      </c>
      <c r="GC103" s="161" t="str">
        <f>IF(GA103&gt;0,VLOOKUP(Бланк!$Q$20,D103:F10113,3,FALSE),"")</f>
        <v/>
      </c>
      <c r="HA103" s="161">
        <f>IF(ISNUMBER(SEARCH(Бланк!$Q$22,D103)),MAX($HA$1:HA102)+1,0)</f>
        <v>0</v>
      </c>
      <c r="HB103" s="161" t="e">
        <f>VLOOKUP(F103,Стекла!$A103:FA$1516,5,FALSE)</f>
        <v>#N/A</v>
      </c>
      <c r="HC103" s="161" t="str">
        <f>IF(HA103&gt;0,VLOOKUP(Бланк!$Q$22,D103:F10113,3,FALSE),"")</f>
        <v/>
      </c>
      <c r="IA103" s="161">
        <f>IF(ISNUMBER(SEARCH(Бланк!$Q$24,D103)),MAX($IA$1:IA102)+1,0)</f>
        <v>0</v>
      </c>
      <c r="IB103" s="161" t="e">
        <f>VLOOKUP(F103,Стекла!$A103:GA$1516,5,FALSE)</f>
        <v>#N/A</v>
      </c>
      <c r="IC103" s="161" t="str">
        <f>IF(IA103&gt;0,VLOOKUP(Бланк!$Q$24,D103:F10113,3,FALSE),"")</f>
        <v/>
      </c>
    </row>
    <row r="104" spans="1:237" x14ac:dyDescent="0.25">
      <c r="A104" s="161">
        <v>104</v>
      </c>
      <c r="B104" s="161">
        <f>IF(AND($E$1="ПУСТО",Стекла!E104&lt;&gt;""),MAX($B$1:B103)+1,IF(ISNUMBER(SEARCH($E$1,Стекла!B104)),MAX($B$1:B103)+1,0))</f>
        <v>0</v>
      </c>
      <c r="D104" s="161" t="str">
        <f>IF(ISERROR(F104),"",INDEX(Стекла!$E$2:$E$1001,F104,1))</f>
        <v/>
      </c>
      <c r="E104" s="161" t="str">
        <f>IF(ISERROR(F104),"",INDEX(Стекла!$B$2:$E$1001,F104,2))</f>
        <v/>
      </c>
      <c r="F104" s="161" t="e">
        <f>MATCH(ROW(A103),$B$2:B302,0)</f>
        <v>#N/A</v>
      </c>
      <c r="G104" s="161" t="str">
        <f>IF(AND(COUNTIF(D$2:D104,D104)=1,D104&lt;&gt;""),COUNT(G$1:G103)+1,"")</f>
        <v/>
      </c>
      <c r="H104" s="161" t="str">
        <f t="shared" si="4"/>
        <v/>
      </c>
      <c r="I104" s="161" t="e">
        <f t="shared" si="5"/>
        <v>#N/A</v>
      </c>
      <c r="J104" s="161">
        <f>IF(ISNUMBER(SEARCH(Бланк!$Q$6,D104)),MAX($J$1:J103)+1,0)</f>
        <v>0</v>
      </c>
      <c r="K104" s="161" t="e">
        <f>VLOOKUP(F104,Стекла!A104:AH1618,5,FALSE)</f>
        <v>#N/A</v>
      </c>
      <c r="L104" s="161" t="str">
        <f>IF(J104&gt;0,VLOOKUP(Бланк!$Q$6,D104:F302,3,FALSE),"")</f>
        <v/>
      </c>
      <c r="AA104" s="161">
        <f>IF(ISNUMBER(SEARCH(Бланк!$Q$8,D104)),MAX($AA$1:AA103)+1,0)</f>
        <v>0</v>
      </c>
      <c r="AB104" s="161" t="e">
        <f>VLOOKUP(F104,Стекла!A104:$AH$1516,5,FALSE)</f>
        <v>#N/A</v>
      </c>
      <c r="AC104" s="161" t="str">
        <f>IF(AA104&gt;0,VLOOKUP(Бланк!$Q$8,D104:F10114,3,FALSE),"")</f>
        <v/>
      </c>
      <c r="AD104" s="161" t="e">
        <f t="shared" si="6"/>
        <v>#N/A</v>
      </c>
      <c r="BA104" s="161">
        <f>IF(ISNUMBER(SEARCH(Бланк!$Q$10,D104)),MAX(BA$1:$BA103)+1,0)</f>
        <v>0</v>
      </c>
      <c r="BB104" s="161" t="e">
        <f>VLOOKUP(F104,Стекла!A104:$H$1516,5,FALSE)</f>
        <v>#N/A</v>
      </c>
      <c r="BC104" s="161" t="str">
        <f>IF(BA104&gt;0,VLOOKUP(Бланк!$Q$10,D104:F10114,3,FALSE),"")</f>
        <v/>
      </c>
      <c r="BD104" s="161" t="e">
        <f t="shared" si="7"/>
        <v>#N/A</v>
      </c>
      <c r="CA104" s="161">
        <f>IF(ISNUMBER(SEARCH(Бланк!$Q$12,D104)),MAX($CA$1:CA103)+1,0)</f>
        <v>0</v>
      </c>
      <c r="CB104" s="161" t="e">
        <f>VLOOKUP(F104,Стекла!$A104:AA$1516,5,FALSE)</f>
        <v>#N/A</v>
      </c>
      <c r="CC104" s="161" t="str">
        <f>IF(CA104&gt;0,VLOOKUP(Бланк!$Q$12,D104:F10114,3,FALSE),"")</f>
        <v/>
      </c>
      <c r="DA104" s="161">
        <f>IF(ISNUMBER(SEARCH(Бланк!$Q$14,D104)),MAX($DA$1:DA103)+1,0)</f>
        <v>0</v>
      </c>
      <c r="DB104" s="161" t="e">
        <f>VLOOKUP(F104,Стекла!$A104:BA$1516,5,FALSE)</f>
        <v>#N/A</v>
      </c>
      <c r="DC104" s="161" t="str">
        <f>IF(DA104&gt;0,VLOOKUP(Бланк!$Q$14,D104:F10114,3,FALSE),"")</f>
        <v/>
      </c>
      <c r="EA104" s="161">
        <f>IF(ISNUMBER(SEARCH(Бланк!$Q$16,D104)),MAX($EA$1:EA103)+1,0)</f>
        <v>0</v>
      </c>
      <c r="EB104" s="161" t="e">
        <f>VLOOKUP(F104,Стекла!$A104:CA$1516,5,FALSE)</f>
        <v>#N/A</v>
      </c>
      <c r="EC104" s="161" t="str">
        <f>IF(EA104&gt;0,VLOOKUP(Бланк!$Q$16,D104:F10114,3,FALSE),"")</f>
        <v/>
      </c>
      <c r="FA104" s="161">
        <f>IF(ISNUMBER(SEARCH(Бланк!$Q$18,D104)),MAX($FA$1:FA103)+1,0)</f>
        <v>0</v>
      </c>
      <c r="FB104" s="161" t="e">
        <f>VLOOKUP(F104,Стекла!$A104:DA$1516,5,FALSE)</f>
        <v>#N/A</v>
      </c>
      <c r="FC104" s="161" t="str">
        <f>IF(FA104&gt;0,VLOOKUP(Бланк!$Q$18,D104:F10114,3,FALSE),"")</f>
        <v/>
      </c>
      <c r="GA104" s="161">
        <f>IF(ISNUMBER(SEARCH(Бланк!$Q$20,D104)),MAX($GA$1:GA103)+1,0)</f>
        <v>0</v>
      </c>
      <c r="GB104" s="161" t="e">
        <f>VLOOKUP(F104,Стекла!$A104:EA$1516,5,FALSE)</f>
        <v>#N/A</v>
      </c>
      <c r="GC104" s="161" t="str">
        <f>IF(GA104&gt;0,VLOOKUP(Бланк!$Q$20,D104:F10114,3,FALSE),"")</f>
        <v/>
      </c>
      <c r="HA104" s="161">
        <f>IF(ISNUMBER(SEARCH(Бланк!$Q$22,D104)),MAX($HA$1:HA103)+1,0)</f>
        <v>0</v>
      </c>
      <c r="HB104" s="161" t="e">
        <f>VLOOKUP(F104,Стекла!$A104:FA$1516,5,FALSE)</f>
        <v>#N/A</v>
      </c>
      <c r="HC104" s="161" t="str">
        <f>IF(HA104&gt;0,VLOOKUP(Бланк!$Q$22,D104:F10114,3,FALSE),"")</f>
        <v/>
      </c>
      <c r="IA104" s="161">
        <f>IF(ISNUMBER(SEARCH(Бланк!$Q$24,D104)),MAX($IA$1:IA103)+1,0)</f>
        <v>0</v>
      </c>
      <c r="IB104" s="161" t="e">
        <f>VLOOKUP(F104,Стекла!$A104:GA$1516,5,FALSE)</f>
        <v>#N/A</v>
      </c>
      <c r="IC104" s="161" t="str">
        <f>IF(IA104&gt;0,VLOOKUP(Бланк!$Q$24,D104:F10114,3,FALSE),"")</f>
        <v/>
      </c>
    </row>
    <row r="105" spans="1:237" x14ac:dyDescent="0.25">
      <c r="A105" s="161">
        <v>105</v>
      </c>
      <c r="B105" s="161">
        <f>IF(AND($E$1="ПУСТО",Стекла!E105&lt;&gt;""),MAX($B$1:B104)+1,IF(ISNUMBER(SEARCH($E$1,Стекла!B105)),MAX($B$1:B104)+1,0))</f>
        <v>0</v>
      </c>
      <c r="D105" s="161" t="str">
        <f>IF(ISERROR(F105),"",INDEX(Стекла!$E$2:$E$1001,F105,1))</f>
        <v/>
      </c>
      <c r="E105" s="161" t="str">
        <f>IF(ISERROR(F105),"",INDEX(Стекла!$B$2:$E$1001,F105,2))</f>
        <v/>
      </c>
      <c r="F105" s="161" t="e">
        <f>MATCH(ROW(A104),$B$2:B303,0)</f>
        <v>#N/A</v>
      </c>
      <c r="G105" s="161" t="str">
        <f>IF(AND(COUNTIF(D$2:D105,D105)=1,D105&lt;&gt;""),COUNT(G$1:G104)+1,"")</f>
        <v/>
      </c>
      <c r="H105" s="161" t="str">
        <f t="shared" si="4"/>
        <v/>
      </c>
      <c r="I105" s="161" t="e">
        <f t="shared" si="5"/>
        <v>#N/A</v>
      </c>
      <c r="J105" s="161">
        <f>IF(ISNUMBER(SEARCH(Бланк!$Q$6,D105)),MAX($J$1:J104)+1,0)</f>
        <v>0</v>
      </c>
      <c r="K105" s="161" t="e">
        <f>VLOOKUP(F105,Стекла!A105:AH1619,5,FALSE)</f>
        <v>#N/A</v>
      </c>
      <c r="L105" s="161" t="str">
        <f>IF(J105&gt;0,VLOOKUP(Бланк!$Q$6,D105:F303,3,FALSE),"")</f>
        <v/>
      </c>
      <c r="AA105" s="161">
        <f>IF(ISNUMBER(SEARCH(Бланк!$Q$8,D105)),MAX($AA$1:AA104)+1,0)</f>
        <v>0</v>
      </c>
      <c r="AB105" s="161" t="e">
        <f>VLOOKUP(F105,Стекла!A105:$AH$1516,5,FALSE)</f>
        <v>#N/A</v>
      </c>
      <c r="AC105" s="161" t="str">
        <f>IF(AA105&gt;0,VLOOKUP(Бланк!$Q$8,D105:F10115,3,FALSE),"")</f>
        <v/>
      </c>
      <c r="AD105" s="161" t="e">
        <f t="shared" si="6"/>
        <v>#N/A</v>
      </c>
      <c r="BA105" s="161">
        <f>IF(ISNUMBER(SEARCH(Бланк!$Q$10,D105)),MAX(BA$1:$BA104)+1,0)</f>
        <v>0</v>
      </c>
      <c r="BB105" s="161" t="e">
        <f>VLOOKUP(F105,Стекла!A105:$H$1516,5,FALSE)</f>
        <v>#N/A</v>
      </c>
      <c r="BC105" s="161" t="str">
        <f>IF(BA105&gt;0,VLOOKUP(Бланк!$Q$10,D105:F10115,3,FALSE),"")</f>
        <v/>
      </c>
      <c r="BD105" s="161" t="e">
        <f t="shared" si="7"/>
        <v>#N/A</v>
      </c>
      <c r="CA105" s="161">
        <f>IF(ISNUMBER(SEARCH(Бланк!$Q$12,D105)),MAX($CA$1:CA104)+1,0)</f>
        <v>0</v>
      </c>
      <c r="CB105" s="161" t="e">
        <f>VLOOKUP(F105,Стекла!$A105:AA$1516,5,FALSE)</f>
        <v>#N/A</v>
      </c>
      <c r="CC105" s="161" t="str">
        <f>IF(CA105&gt;0,VLOOKUP(Бланк!$Q$12,D105:F10115,3,FALSE),"")</f>
        <v/>
      </c>
      <c r="DA105" s="161">
        <f>IF(ISNUMBER(SEARCH(Бланк!$Q$14,D105)),MAX($DA$1:DA104)+1,0)</f>
        <v>0</v>
      </c>
      <c r="DB105" s="161" t="e">
        <f>VLOOKUP(F105,Стекла!$A105:BA$1516,5,FALSE)</f>
        <v>#N/A</v>
      </c>
      <c r="DC105" s="161" t="str">
        <f>IF(DA105&gt;0,VLOOKUP(Бланк!$Q$14,D105:F10115,3,FALSE),"")</f>
        <v/>
      </c>
      <c r="EA105" s="161">
        <f>IF(ISNUMBER(SEARCH(Бланк!$Q$16,D105)),MAX($EA$1:EA104)+1,0)</f>
        <v>0</v>
      </c>
      <c r="EB105" s="161" t="e">
        <f>VLOOKUP(F105,Стекла!$A105:CA$1516,5,FALSE)</f>
        <v>#N/A</v>
      </c>
      <c r="EC105" s="161" t="str">
        <f>IF(EA105&gt;0,VLOOKUP(Бланк!$Q$16,D105:F10115,3,FALSE),"")</f>
        <v/>
      </c>
      <c r="FA105" s="161">
        <f>IF(ISNUMBER(SEARCH(Бланк!$Q$18,D105)),MAX($FA$1:FA104)+1,0)</f>
        <v>0</v>
      </c>
      <c r="FB105" s="161" t="e">
        <f>VLOOKUP(F105,Стекла!$A105:DA$1516,5,FALSE)</f>
        <v>#N/A</v>
      </c>
      <c r="FC105" s="161" t="str">
        <f>IF(FA105&gt;0,VLOOKUP(Бланк!$Q$18,D105:F10115,3,FALSE),"")</f>
        <v/>
      </c>
      <c r="GA105" s="161">
        <f>IF(ISNUMBER(SEARCH(Бланк!$Q$20,D105)),MAX($GA$1:GA104)+1,0)</f>
        <v>0</v>
      </c>
      <c r="GB105" s="161" t="e">
        <f>VLOOKUP(F105,Стекла!$A105:EA$1516,5,FALSE)</f>
        <v>#N/A</v>
      </c>
      <c r="GC105" s="161" t="str">
        <f>IF(GA105&gt;0,VLOOKUP(Бланк!$Q$20,D105:F10115,3,FALSE),"")</f>
        <v/>
      </c>
      <c r="HA105" s="161">
        <f>IF(ISNUMBER(SEARCH(Бланк!$Q$22,D105)),MAX($HA$1:HA104)+1,0)</f>
        <v>0</v>
      </c>
      <c r="HB105" s="161" t="e">
        <f>VLOOKUP(F105,Стекла!$A105:FA$1516,5,FALSE)</f>
        <v>#N/A</v>
      </c>
      <c r="HC105" s="161" t="str">
        <f>IF(HA105&gt;0,VLOOKUP(Бланк!$Q$22,D105:F10115,3,FALSE),"")</f>
        <v/>
      </c>
      <c r="IA105" s="161">
        <f>IF(ISNUMBER(SEARCH(Бланк!$Q$24,D105)),MAX($IA$1:IA104)+1,0)</f>
        <v>0</v>
      </c>
      <c r="IB105" s="161" t="e">
        <f>VLOOKUP(F105,Стекла!$A105:GA$1516,5,FALSE)</f>
        <v>#N/A</v>
      </c>
      <c r="IC105" s="161" t="str">
        <f>IF(IA105&gt;0,VLOOKUP(Бланк!$Q$24,D105:F10115,3,FALSE),"")</f>
        <v/>
      </c>
    </row>
    <row r="106" spans="1:237" x14ac:dyDescent="0.25">
      <c r="A106" s="161">
        <v>106</v>
      </c>
      <c r="B106" s="161">
        <f>IF(AND($E$1="ПУСТО",Стекла!E106&lt;&gt;""),MAX($B$1:B105)+1,IF(ISNUMBER(SEARCH($E$1,Стекла!B106)),MAX($B$1:B105)+1,0))</f>
        <v>0</v>
      </c>
      <c r="D106" s="161" t="str">
        <f>IF(ISERROR(F106),"",INDEX(Стекла!$E$2:$E$1001,F106,1))</f>
        <v/>
      </c>
      <c r="E106" s="161" t="str">
        <f>IF(ISERROR(F106),"",INDEX(Стекла!$B$2:$E$1001,F106,2))</f>
        <v/>
      </c>
      <c r="F106" s="161" t="e">
        <f>MATCH(ROW(A105),$B$2:B304,0)</f>
        <v>#N/A</v>
      </c>
      <c r="G106" s="161" t="str">
        <f>IF(AND(COUNTIF(D$2:D106,D106)=1,D106&lt;&gt;""),COUNT(G$1:G105)+1,"")</f>
        <v/>
      </c>
      <c r="H106" s="161" t="str">
        <f t="shared" si="4"/>
        <v/>
      </c>
      <c r="I106" s="161" t="e">
        <f t="shared" si="5"/>
        <v>#N/A</v>
      </c>
      <c r="J106" s="161">
        <f>IF(ISNUMBER(SEARCH(Бланк!$Q$6,D106)),MAX($J$1:J105)+1,0)</f>
        <v>0</v>
      </c>
      <c r="K106" s="161" t="e">
        <f>VLOOKUP(F106,Стекла!A106:AH1620,5,FALSE)</f>
        <v>#N/A</v>
      </c>
      <c r="L106" s="161" t="str">
        <f>IF(J106&gt;0,VLOOKUP(Бланк!$Q$6,D106:F304,3,FALSE),"")</f>
        <v/>
      </c>
      <c r="AA106" s="161">
        <f>IF(ISNUMBER(SEARCH(Бланк!$Q$8,D106)),MAX($AA$1:AA105)+1,0)</f>
        <v>0</v>
      </c>
      <c r="AB106" s="161" t="e">
        <f>VLOOKUP(F106,Стекла!A106:$AH$1516,5,FALSE)</f>
        <v>#N/A</v>
      </c>
      <c r="AC106" s="161" t="str">
        <f>IF(AA106&gt;0,VLOOKUP(Бланк!$Q$8,D106:F10116,3,FALSE),"")</f>
        <v/>
      </c>
      <c r="AD106" s="161" t="e">
        <f t="shared" si="6"/>
        <v>#N/A</v>
      </c>
      <c r="BA106" s="161">
        <f>IF(ISNUMBER(SEARCH(Бланк!$Q$10,D106)),MAX(BA$1:$BA105)+1,0)</f>
        <v>0</v>
      </c>
      <c r="BB106" s="161" t="e">
        <f>VLOOKUP(F106,Стекла!A106:$H$1516,5,FALSE)</f>
        <v>#N/A</v>
      </c>
      <c r="BC106" s="161" t="str">
        <f>IF(BA106&gt;0,VLOOKUP(Бланк!$Q$10,D106:F10116,3,FALSE),"")</f>
        <v/>
      </c>
      <c r="BD106" s="161" t="e">
        <f t="shared" si="7"/>
        <v>#N/A</v>
      </c>
      <c r="CA106" s="161">
        <f>IF(ISNUMBER(SEARCH(Бланк!$Q$12,D106)),MAX($CA$1:CA105)+1,0)</f>
        <v>0</v>
      </c>
      <c r="CB106" s="161" t="e">
        <f>VLOOKUP(F106,Стекла!$A106:AA$1516,5,FALSE)</f>
        <v>#N/A</v>
      </c>
      <c r="CC106" s="161" t="str">
        <f>IF(CA106&gt;0,VLOOKUP(Бланк!$Q$12,D106:F10116,3,FALSE),"")</f>
        <v/>
      </c>
      <c r="DA106" s="161">
        <f>IF(ISNUMBER(SEARCH(Бланк!$Q$14,D106)),MAX($DA$1:DA105)+1,0)</f>
        <v>0</v>
      </c>
      <c r="DB106" s="161" t="e">
        <f>VLOOKUP(F106,Стекла!$A106:BA$1516,5,FALSE)</f>
        <v>#N/A</v>
      </c>
      <c r="DC106" s="161" t="str">
        <f>IF(DA106&gt;0,VLOOKUP(Бланк!$Q$14,D106:F10116,3,FALSE),"")</f>
        <v/>
      </c>
      <c r="EA106" s="161">
        <f>IF(ISNUMBER(SEARCH(Бланк!$Q$16,D106)),MAX($EA$1:EA105)+1,0)</f>
        <v>0</v>
      </c>
      <c r="EB106" s="161" t="e">
        <f>VLOOKUP(F106,Стекла!$A106:CA$1516,5,FALSE)</f>
        <v>#N/A</v>
      </c>
      <c r="EC106" s="161" t="str">
        <f>IF(EA106&gt;0,VLOOKUP(Бланк!$Q$16,D106:F10116,3,FALSE),"")</f>
        <v/>
      </c>
      <c r="FA106" s="161">
        <f>IF(ISNUMBER(SEARCH(Бланк!$Q$18,D106)),MAX($FA$1:FA105)+1,0)</f>
        <v>0</v>
      </c>
      <c r="FB106" s="161" t="e">
        <f>VLOOKUP(F106,Стекла!$A106:DA$1516,5,FALSE)</f>
        <v>#N/A</v>
      </c>
      <c r="FC106" s="161" t="str">
        <f>IF(FA106&gt;0,VLOOKUP(Бланк!$Q$18,D106:F10116,3,FALSE),"")</f>
        <v/>
      </c>
      <c r="GA106" s="161">
        <f>IF(ISNUMBER(SEARCH(Бланк!$Q$20,D106)),MAX($GA$1:GA105)+1,0)</f>
        <v>0</v>
      </c>
      <c r="GB106" s="161" t="e">
        <f>VLOOKUP(F106,Стекла!$A106:EA$1516,5,FALSE)</f>
        <v>#N/A</v>
      </c>
      <c r="GC106" s="161" t="str">
        <f>IF(GA106&gt;0,VLOOKUP(Бланк!$Q$20,D106:F10116,3,FALSE),"")</f>
        <v/>
      </c>
      <c r="HA106" s="161">
        <f>IF(ISNUMBER(SEARCH(Бланк!$Q$22,D106)),MAX($HA$1:HA105)+1,0)</f>
        <v>0</v>
      </c>
      <c r="HB106" s="161" t="e">
        <f>VLOOKUP(F106,Стекла!$A106:FA$1516,5,FALSE)</f>
        <v>#N/A</v>
      </c>
      <c r="HC106" s="161" t="str">
        <f>IF(HA106&gt;0,VLOOKUP(Бланк!$Q$22,D106:F10116,3,FALSE),"")</f>
        <v/>
      </c>
      <c r="IA106" s="161">
        <f>IF(ISNUMBER(SEARCH(Бланк!$Q$24,D106)),MAX($IA$1:IA105)+1,0)</f>
        <v>0</v>
      </c>
      <c r="IB106" s="161" t="e">
        <f>VLOOKUP(F106,Стекла!$A106:GA$1516,5,FALSE)</f>
        <v>#N/A</v>
      </c>
      <c r="IC106" s="161" t="str">
        <f>IF(IA106&gt;0,VLOOKUP(Бланк!$Q$24,D106:F10116,3,FALSE),"")</f>
        <v/>
      </c>
    </row>
    <row r="107" spans="1:237" x14ac:dyDescent="0.25">
      <c r="A107" s="161">
        <v>107</v>
      </c>
      <c r="B107" s="161">
        <f>IF(AND($E$1="ПУСТО",Стекла!E107&lt;&gt;""),MAX($B$1:B106)+1,IF(ISNUMBER(SEARCH($E$1,Стекла!B107)),MAX($B$1:B106)+1,0))</f>
        <v>0</v>
      </c>
      <c r="D107" s="161" t="str">
        <f>IF(ISERROR(F107),"",INDEX(Стекла!$E$2:$E$1001,F107,1))</f>
        <v/>
      </c>
      <c r="E107" s="161" t="str">
        <f>IF(ISERROR(F107),"",INDEX(Стекла!$B$2:$E$1001,F107,2))</f>
        <v/>
      </c>
      <c r="F107" s="161" t="e">
        <f>MATCH(ROW(A106),$B$2:B305,0)</f>
        <v>#N/A</v>
      </c>
      <c r="G107" s="161" t="str">
        <f>IF(AND(COUNTIF(D$2:D107,D107)=1,D107&lt;&gt;""),COUNT(G$1:G106)+1,"")</f>
        <v/>
      </c>
      <c r="H107" s="161" t="str">
        <f t="shared" si="4"/>
        <v/>
      </c>
      <c r="I107" s="161" t="e">
        <f t="shared" si="5"/>
        <v>#N/A</v>
      </c>
      <c r="J107" s="161">
        <f>IF(ISNUMBER(SEARCH(Бланк!$Q$6,D107)),MAX($J$1:J106)+1,0)</f>
        <v>0</v>
      </c>
      <c r="K107" s="161" t="e">
        <f>VLOOKUP(F107,Стекла!A107:AH1621,5,FALSE)</f>
        <v>#N/A</v>
      </c>
      <c r="L107" s="161" t="str">
        <f>IF(J107&gt;0,VLOOKUP(Бланк!$Q$6,D107:F305,3,FALSE),"")</f>
        <v/>
      </c>
      <c r="AA107" s="161">
        <f>IF(ISNUMBER(SEARCH(Бланк!$Q$8,D107)),MAX($AA$1:AA106)+1,0)</f>
        <v>0</v>
      </c>
      <c r="AB107" s="161" t="e">
        <f>VLOOKUP(F107,Стекла!A107:$AH$1516,5,FALSE)</f>
        <v>#N/A</v>
      </c>
      <c r="AC107" s="161" t="str">
        <f>IF(AA107&gt;0,VLOOKUP(Бланк!$Q$8,D107:F10117,3,FALSE),"")</f>
        <v/>
      </c>
      <c r="AD107" s="161" t="e">
        <f t="shared" si="6"/>
        <v>#N/A</v>
      </c>
      <c r="BA107" s="161">
        <f>IF(ISNUMBER(SEARCH(Бланк!$Q$10,D107)),MAX(BA$1:$BA106)+1,0)</f>
        <v>0</v>
      </c>
      <c r="BB107" s="161" t="e">
        <f>VLOOKUP(F107,Стекла!A107:$H$1516,5,FALSE)</f>
        <v>#N/A</v>
      </c>
      <c r="BC107" s="161" t="str">
        <f>IF(BA107&gt;0,VLOOKUP(Бланк!$Q$10,D107:F10117,3,FALSE),"")</f>
        <v/>
      </c>
      <c r="BD107" s="161" t="e">
        <f t="shared" si="7"/>
        <v>#N/A</v>
      </c>
      <c r="CA107" s="161">
        <f>IF(ISNUMBER(SEARCH(Бланк!$Q$12,D107)),MAX($CA$1:CA106)+1,0)</f>
        <v>0</v>
      </c>
      <c r="CB107" s="161" t="e">
        <f>VLOOKUP(F107,Стекла!$A107:AA$1516,5,FALSE)</f>
        <v>#N/A</v>
      </c>
      <c r="CC107" s="161" t="str">
        <f>IF(CA107&gt;0,VLOOKUP(Бланк!$Q$12,D107:F10117,3,FALSE),"")</f>
        <v/>
      </c>
      <c r="DA107" s="161">
        <f>IF(ISNUMBER(SEARCH(Бланк!$Q$14,D107)),MAX($DA$1:DA106)+1,0)</f>
        <v>0</v>
      </c>
      <c r="DB107" s="161" t="e">
        <f>VLOOKUP(F107,Стекла!$A107:BA$1516,5,FALSE)</f>
        <v>#N/A</v>
      </c>
      <c r="DC107" s="161" t="str">
        <f>IF(DA107&gt;0,VLOOKUP(Бланк!$Q$14,D107:F10117,3,FALSE),"")</f>
        <v/>
      </c>
      <c r="EA107" s="161">
        <f>IF(ISNUMBER(SEARCH(Бланк!$Q$16,D107)),MAX($EA$1:EA106)+1,0)</f>
        <v>0</v>
      </c>
      <c r="EB107" s="161" t="e">
        <f>VLOOKUP(F107,Стекла!$A107:CA$1516,5,FALSE)</f>
        <v>#N/A</v>
      </c>
      <c r="EC107" s="161" t="str">
        <f>IF(EA107&gt;0,VLOOKUP(Бланк!$Q$16,D107:F10117,3,FALSE),"")</f>
        <v/>
      </c>
      <c r="FA107" s="161">
        <f>IF(ISNUMBER(SEARCH(Бланк!$Q$18,D107)),MAX($FA$1:FA106)+1,0)</f>
        <v>0</v>
      </c>
      <c r="FB107" s="161" t="e">
        <f>VLOOKUP(F107,Стекла!$A107:DA$1516,5,FALSE)</f>
        <v>#N/A</v>
      </c>
      <c r="FC107" s="161" t="str">
        <f>IF(FA107&gt;0,VLOOKUP(Бланк!$Q$18,D107:F10117,3,FALSE),"")</f>
        <v/>
      </c>
      <c r="GA107" s="161">
        <f>IF(ISNUMBER(SEARCH(Бланк!$Q$20,D107)),MAX($GA$1:GA106)+1,0)</f>
        <v>0</v>
      </c>
      <c r="GB107" s="161" t="e">
        <f>VLOOKUP(F107,Стекла!$A107:EA$1516,5,FALSE)</f>
        <v>#N/A</v>
      </c>
      <c r="GC107" s="161" t="str">
        <f>IF(GA107&gt;0,VLOOKUP(Бланк!$Q$20,D107:F10117,3,FALSE),"")</f>
        <v/>
      </c>
      <c r="HA107" s="161">
        <f>IF(ISNUMBER(SEARCH(Бланк!$Q$22,D107)),MAX($HA$1:HA106)+1,0)</f>
        <v>0</v>
      </c>
      <c r="HB107" s="161" t="e">
        <f>VLOOKUP(F107,Стекла!$A107:FA$1516,5,FALSE)</f>
        <v>#N/A</v>
      </c>
      <c r="HC107" s="161" t="str">
        <f>IF(HA107&gt;0,VLOOKUP(Бланк!$Q$22,D107:F10117,3,FALSE),"")</f>
        <v/>
      </c>
      <c r="IA107" s="161">
        <f>IF(ISNUMBER(SEARCH(Бланк!$Q$24,D107)),MAX($IA$1:IA106)+1,0)</f>
        <v>0</v>
      </c>
      <c r="IB107" s="161" t="e">
        <f>VLOOKUP(F107,Стекла!$A107:GA$1516,5,FALSE)</f>
        <v>#N/A</v>
      </c>
      <c r="IC107" s="161" t="str">
        <f>IF(IA107&gt;0,VLOOKUP(Бланк!$Q$24,D107:F10117,3,FALSE),"")</f>
        <v/>
      </c>
    </row>
    <row r="108" spans="1:237" x14ac:dyDescent="0.25">
      <c r="A108" s="161">
        <v>108</v>
      </c>
      <c r="B108" s="161">
        <f>IF(AND($E$1="ПУСТО",Стекла!E108&lt;&gt;""),MAX($B$1:B107)+1,IF(ISNUMBER(SEARCH($E$1,Стекла!B108)),MAX($B$1:B107)+1,0))</f>
        <v>0</v>
      </c>
      <c r="D108" s="161" t="str">
        <f>IF(ISERROR(F108),"",INDEX(Стекла!$E$2:$E$1001,F108,1))</f>
        <v/>
      </c>
      <c r="E108" s="161" t="str">
        <f>IF(ISERROR(F108),"",INDEX(Стекла!$B$2:$E$1001,F108,2))</f>
        <v/>
      </c>
      <c r="F108" s="161" t="e">
        <f>MATCH(ROW(A107),$B$2:B306,0)</f>
        <v>#N/A</v>
      </c>
      <c r="G108" s="161" t="str">
        <f>IF(AND(COUNTIF(D$2:D108,D108)=1,D108&lt;&gt;""),COUNT(G$1:G107)+1,"")</f>
        <v/>
      </c>
      <c r="H108" s="161" t="str">
        <f t="shared" si="4"/>
        <v/>
      </c>
      <c r="I108" s="161" t="e">
        <f t="shared" si="5"/>
        <v>#N/A</v>
      </c>
      <c r="J108" s="161">
        <f>IF(ISNUMBER(SEARCH(Бланк!$Q$6,D108)),MAX($J$1:J107)+1,0)</f>
        <v>0</v>
      </c>
      <c r="K108" s="161" t="e">
        <f>VLOOKUP(F108,Стекла!A108:AH1622,5,FALSE)</f>
        <v>#N/A</v>
      </c>
      <c r="L108" s="161" t="str">
        <f>IF(J108&gt;0,VLOOKUP(Бланк!$Q$6,D108:F306,3,FALSE),"")</f>
        <v/>
      </c>
      <c r="AA108" s="161">
        <f>IF(ISNUMBER(SEARCH(Бланк!$Q$8,D108)),MAX($AA$1:AA107)+1,0)</f>
        <v>0</v>
      </c>
      <c r="AB108" s="161" t="e">
        <f>VLOOKUP(F108,Стекла!A108:$AH$1516,5,FALSE)</f>
        <v>#N/A</v>
      </c>
      <c r="AC108" s="161" t="str">
        <f>IF(AA108&gt;0,VLOOKUP(Бланк!$Q$8,D108:F10118,3,FALSE),"")</f>
        <v/>
      </c>
      <c r="AD108" s="161" t="e">
        <f t="shared" si="6"/>
        <v>#N/A</v>
      </c>
      <c r="BA108" s="161">
        <f>IF(ISNUMBER(SEARCH(Бланк!$Q$10,D108)),MAX(BA$1:$BA107)+1,0)</f>
        <v>0</v>
      </c>
      <c r="BB108" s="161" t="e">
        <f>VLOOKUP(F108,Стекла!A108:$H$1516,5,FALSE)</f>
        <v>#N/A</v>
      </c>
      <c r="BC108" s="161" t="str">
        <f>IF(BA108&gt;0,VLOOKUP(Бланк!$Q$10,D108:F10118,3,FALSE),"")</f>
        <v/>
      </c>
      <c r="BD108" s="161" t="e">
        <f t="shared" si="7"/>
        <v>#N/A</v>
      </c>
      <c r="CA108" s="161">
        <f>IF(ISNUMBER(SEARCH(Бланк!$Q$12,D108)),MAX($CA$1:CA107)+1,0)</f>
        <v>0</v>
      </c>
      <c r="CB108" s="161" t="e">
        <f>VLOOKUP(F108,Стекла!$A108:AA$1516,5,FALSE)</f>
        <v>#N/A</v>
      </c>
      <c r="CC108" s="161" t="str">
        <f>IF(CA108&gt;0,VLOOKUP(Бланк!$Q$12,D108:F10118,3,FALSE),"")</f>
        <v/>
      </c>
      <c r="DA108" s="161">
        <f>IF(ISNUMBER(SEARCH(Бланк!$Q$14,D108)),MAX($DA$1:DA107)+1,0)</f>
        <v>0</v>
      </c>
      <c r="DB108" s="161" t="e">
        <f>VLOOKUP(F108,Стекла!$A108:BA$1516,5,FALSE)</f>
        <v>#N/A</v>
      </c>
      <c r="DC108" s="161" t="str">
        <f>IF(DA108&gt;0,VLOOKUP(Бланк!$Q$14,D108:F10118,3,FALSE),"")</f>
        <v/>
      </c>
      <c r="EA108" s="161">
        <f>IF(ISNUMBER(SEARCH(Бланк!$Q$16,D108)),MAX($EA$1:EA107)+1,0)</f>
        <v>0</v>
      </c>
      <c r="EB108" s="161" t="e">
        <f>VLOOKUP(F108,Стекла!$A108:CA$1516,5,FALSE)</f>
        <v>#N/A</v>
      </c>
      <c r="EC108" s="161" t="str">
        <f>IF(EA108&gt;0,VLOOKUP(Бланк!$Q$16,D108:F10118,3,FALSE),"")</f>
        <v/>
      </c>
      <c r="FA108" s="161">
        <f>IF(ISNUMBER(SEARCH(Бланк!$Q$18,D108)),MAX($FA$1:FA107)+1,0)</f>
        <v>0</v>
      </c>
      <c r="FB108" s="161" t="e">
        <f>VLOOKUP(F108,Стекла!$A108:DA$1516,5,FALSE)</f>
        <v>#N/A</v>
      </c>
      <c r="FC108" s="161" t="str">
        <f>IF(FA108&gt;0,VLOOKUP(Бланк!$Q$18,D108:F10118,3,FALSE),"")</f>
        <v/>
      </c>
      <c r="GA108" s="161">
        <f>IF(ISNUMBER(SEARCH(Бланк!$Q$20,D108)),MAX($GA$1:GA107)+1,0)</f>
        <v>0</v>
      </c>
      <c r="GB108" s="161" t="e">
        <f>VLOOKUP(F108,Стекла!$A108:EA$1516,5,FALSE)</f>
        <v>#N/A</v>
      </c>
      <c r="GC108" s="161" t="str">
        <f>IF(GA108&gt;0,VLOOKUP(Бланк!$Q$20,D108:F10118,3,FALSE),"")</f>
        <v/>
      </c>
      <c r="HA108" s="161">
        <f>IF(ISNUMBER(SEARCH(Бланк!$Q$22,D108)),MAX($HA$1:HA107)+1,0)</f>
        <v>0</v>
      </c>
      <c r="HB108" s="161" t="e">
        <f>VLOOKUP(F108,Стекла!$A108:FA$1516,5,FALSE)</f>
        <v>#N/A</v>
      </c>
      <c r="HC108" s="161" t="str">
        <f>IF(HA108&gt;0,VLOOKUP(Бланк!$Q$22,D108:F10118,3,FALSE),"")</f>
        <v/>
      </c>
      <c r="IA108" s="161">
        <f>IF(ISNUMBER(SEARCH(Бланк!$Q$24,D108)),MAX($IA$1:IA107)+1,0)</f>
        <v>0</v>
      </c>
      <c r="IB108" s="161" t="e">
        <f>VLOOKUP(F108,Стекла!$A108:GA$1516,5,FALSE)</f>
        <v>#N/A</v>
      </c>
      <c r="IC108" s="161" t="str">
        <f>IF(IA108&gt;0,VLOOKUP(Бланк!$Q$24,D108:F10118,3,FALSE),"")</f>
        <v/>
      </c>
    </row>
    <row r="109" spans="1:237" x14ac:dyDescent="0.25">
      <c r="A109" s="161">
        <v>109</v>
      </c>
      <c r="B109" s="161">
        <f>IF(AND($E$1="ПУСТО",Стекла!E109&lt;&gt;""),MAX($B$1:B108)+1,IF(ISNUMBER(SEARCH($E$1,Стекла!B109)),MAX($B$1:B108)+1,0))</f>
        <v>0</v>
      </c>
      <c r="D109" s="161" t="str">
        <f>IF(ISERROR(F109),"",INDEX(Стекла!$E$2:$E$1001,F109,1))</f>
        <v/>
      </c>
      <c r="E109" s="161" t="str">
        <f>IF(ISERROR(F109),"",INDEX(Стекла!$B$2:$E$1001,F109,2))</f>
        <v/>
      </c>
      <c r="F109" s="161" t="e">
        <f>MATCH(ROW(A108),$B$2:B307,0)</f>
        <v>#N/A</v>
      </c>
      <c r="G109" s="161" t="str">
        <f>IF(AND(COUNTIF(D$2:D109,D109)=1,D109&lt;&gt;""),COUNT(G$1:G108)+1,"")</f>
        <v/>
      </c>
      <c r="H109" s="161" t="str">
        <f t="shared" si="4"/>
        <v/>
      </c>
      <c r="I109" s="161" t="e">
        <f t="shared" si="5"/>
        <v>#N/A</v>
      </c>
      <c r="J109" s="161">
        <f>IF(ISNUMBER(SEARCH(Бланк!$Q$6,D109)),MAX($J$1:J108)+1,0)</f>
        <v>0</v>
      </c>
      <c r="K109" s="161" t="e">
        <f>VLOOKUP(F109,Стекла!A109:AH1623,5,FALSE)</f>
        <v>#N/A</v>
      </c>
      <c r="L109" s="161" t="str">
        <f>IF(J109&gt;0,VLOOKUP(Бланк!$Q$6,D109:F307,3,FALSE),"")</f>
        <v/>
      </c>
      <c r="AA109" s="161">
        <f>IF(ISNUMBER(SEARCH(Бланк!$Q$8,D109)),MAX($AA$1:AA108)+1,0)</f>
        <v>0</v>
      </c>
      <c r="AB109" s="161" t="e">
        <f>VLOOKUP(F109,Стекла!A109:$AH$1516,5,FALSE)</f>
        <v>#N/A</v>
      </c>
      <c r="AC109" s="161" t="str">
        <f>IF(AA109&gt;0,VLOOKUP(Бланк!$Q$8,D109:F10119,3,FALSE),"")</f>
        <v/>
      </c>
      <c r="AD109" s="161" t="e">
        <f t="shared" si="6"/>
        <v>#N/A</v>
      </c>
      <c r="BA109" s="161">
        <f>IF(ISNUMBER(SEARCH(Бланк!$Q$10,D109)),MAX(BA$1:$BA108)+1,0)</f>
        <v>0</v>
      </c>
      <c r="BB109" s="161" t="e">
        <f>VLOOKUP(F109,Стекла!A109:$H$1516,5,FALSE)</f>
        <v>#N/A</v>
      </c>
      <c r="BC109" s="161" t="str">
        <f>IF(BA109&gt;0,VLOOKUP(Бланк!$Q$10,D109:F10119,3,FALSE),"")</f>
        <v/>
      </c>
      <c r="BD109" s="161" t="e">
        <f t="shared" si="7"/>
        <v>#N/A</v>
      </c>
      <c r="CA109" s="161">
        <f>IF(ISNUMBER(SEARCH(Бланк!$Q$12,D109)),MAX($CA$1:CA108)+1,0)</f>
        <v>0</v>
      </c>
      <c r="CB109" s="161" t="e">
        <f>VLOOKUP(F109,Стекла!$A109:AA$1516,5,FALSE)</f>
        <v>#N/A</v>
      </c>
      <c r="CC109" s="161" t="str">
        <f>IF(CA109&gt;0,VLOOKUP(Бланк!$Q$12,D109:F10119,3,FALSE),"")</f>
        <v/>
      </c>
      <c r="DA109" s="161">
        <f>IF(ISNUMBER(SEARCH(Бланк!$Q$14,D109)),MAX($DA$1:DA108)+1,0)</f>
        <v>0</v>
      </c>
      <c r="DB109" s="161" t="e">
        <f>VLOOKUP(F109,Стекла!$A109:BA$1516,5,FALSE)</f>
        <v>#N/A</v>
      </c>
      <c r="DC109" s="161" t="str">
        <f>IF(DA109&gt;0,VLOOKUP(Бланк!$Q$14,D109:F10119,3,FALSE),"")</f>
        <v/>
      </c>
      <c r="EA109" s="161">
        <f>IF(ISNUMBER(SEARCH(Бланк!$Q$16,D109)),MAX($EA$1:EA108)+1,0)</f>
        <v>0</v>
      </c>
      <c r="EB109" s="161" t="e">
        <f>VLOOKUP(F109,Стекла!$A109:CA$1516,5,FALSE)</f>
        <v>#N/A</v>
      </c>
      <c r="EC109" s="161" t="str">
        <f>IF(EA109&gt;0,VLOOKUP(Бланк!$Q$16,D109:F10119,3,FALSE),"")</f>
        <v/>
      </c>
      <c r="FA109" s="161">
        <f>IF(ISNUMBER(SEARCH(Бланк!$Q$18,D109)),MAX($FA$1:FA108)+1,0)</f>
        <v>0</v>
      </c>
      <c r="FB109" s="161" t="e">
        <f>VLOOKUP(F109,Стекла!$A109:DA$1516,5,FALSE)</f>
        <v>#N/A</v>
      </c>
      <c r="FC109" s="161" t="str">
        <f>IF(FA109&gt;0,VLOOKUP(Бланк!$Q$18,D109:F10119,3,FALSE),"")</f>
        <v/>
      </c>
      <c r="GA109" s="161">
        <f>IF(ISNUMBER(SEARCH(Бланк!$Q$20,D109)),MAX($GA$1:GA108)+1,0)</f>
        <v>0</v>
      </c>
      <c r="GB109" s="161" t="e">
        <f>VLOOKUP(F109,Стекла!$A109:EA$1516,5,FALSE)</f>
        <v>#N/A</v>
      </c>
      <c r="GC109" s="161" t="str">
        <f>IF(GA109&gt;0,VLOOKUP(Бланк!$Q$20,D109:F10119,3,FALSE),"")</f>
        <v/>
      </c>
      <c r="HA109" s="161">
        <f>IF(ISNUMBER(SEARCH(Бланк!$Q$22,D109)),MAX($HA$1:HA108)+1,0)</f>
        <v>0</v>
      </c>
      <c r="HB109" s="161" t="e">
        <f>VLOOKUP(F109,Стекла!$A109:FA$1516,5,FALSE)</f>
        <v>#N/A</v>
      </c>
      <c r="HC109" s="161" t="str">
        <f>IF(HA109&gt;0,VLOOKUP(Бланк!$Q$22,D109:F10119,3,FALSE),"")</f>
        <v/>
      </c>
      <c r="IA109" s="161">
        <f>IF(ISNUMBER(SEARCH(Бланк!$Q$24,D109)),MAX($IA$1:IA108)+1,0)</f>
        <v>0</v>
      </c>
      <c r="IB109" s="161" t="e">
        <f>VLOOKUP(F109,Стекла!$A109:GA$1516,5,FALSE)</f>
        <v>#N/A</v>
      </c>
      <c r="IC109" s="161" t="str">
        <f>IF(IA109&gt;0,VLOOKUP(Бланк!$Q$24,D109:F10119,3,FALSE),"")</f>
        <v/>
      </c>
    </row>
    <row r="110" spans="1:237" x14ac:dyDescent="0.25">
      <c r="A110" s="161">
        <v>110</v>
      </c>
      <c r="B110" s="161">
        <f>IF(AND($E$1="ПУСТО",Стекла!E110&lt;&gt;""),MAX($B$1:B109)+1,IF(ISNUMBER(SEARCH($E$1,Стекла!B110)),MAX($B$1:B109)+1,0))</f>
        <v>0</v>
      </c>
      <c r="D110" s="161" t="str">
        <f>IF(ISERROR(F110),"",INDEX(Стекла!$E$2:$E$1001,F110,1))</f>
        <v/>
      </c>
      <c r="E110" s="161" t="str">
        <f>IF(ISERROR(F110),"",INDEX(Стекла!$B$2:$E$1001,F110,2))</f>
        <v/>
      </c>
      <c r="F110" s="161" t="e">
        <f>MATCH(ROW(A109),$B$2:B308,0)</f>
        <v>#N/A</v>
      </c>
      <c r="G110" s="161" t="str">
        <f>IF(AND(COUNTIF(D$2:D110,D110)=1,D110&lt;&gt;""),COUNT(G$1:G109)+1,"")</f>
        <v/>
      </c>
      <c r="H110" s="161" t="str">
        <f t="shared" si="4"/>
        <v/>
      </c>
      <c r="I110" s="161" t="e">
        <f t="shared" si="5"/>
        <v>#N/A</v>
      </c>
      <c r="J110" s="161">
        <f>IF(ISNUMBER(SEARCH(Бланк!$Q$6,D110)),MAX($J$1:J109)+1,0)</f>
        <v>0</v>
      </c>
      <c r="K110" s="161" t="e">
        <f>VLOOKUP(F110,Стекла!A110:AH1624,5,FALSE)</f>
        <v>#N/A</v>
      </c>
      <c r="L110" s="161" t="str">
        <f>IF(J110&gt;0,VLOOKUP(Бланк!$Q$6,D110:F308,3,FALSE),"")</f>
        <v/>
      </c>
      <c r="AA110" s="161">
        <f>IF(ISNUMBER(SEARCH(Бланк!$Q$8,D110)),MAX($AA$1:AA109)+1,0)</f>
        <v>0</v>
      </c>
      <c r="AB110" s="161" t="e">
        <f>VLOOKUP(F110,Стекла!A110:$AH$1516,5,FALSE)</f>
        <v>#N/A</v>
      </c>
      <c r="AC110" s="161" t="str">
        <f>IF(AA110&gt;0,VLOOKUP(Бланк!$Q$8,D110:F10120,3,FALSE),"")</f>
        <v/>
      </c>
      <c r="AD110" s="161" t="e">
        <f t="shared" si="6"/>
        <v>#N/A</v>
      </c>
      <c r="BA110" s="161">
        <f>IF(ISNUMBER(SEARCH(Бланк!$Q$10,D110)),MAX(BA$1:$BA109)+1,0)</f>
        <v>0</v>
      </c>
      <c r="BB110" s="161" t="e">
        <f>VLOOKUP(F110,Стекла!A110:$H$1516,5,FALSE)</f>
        <v>#N/A</v>
      </c>
      <c r="BC110" s="161" t="str">
        <f>IF(BA110&gt;0,VLOOKUP(Бланк!$Q$10,D110:F10120,3,FALSE),"")</f>
        <v/>
      </c>
      <c r="BD110" s="161" t="e">
        <f t="shared" si="7"/>
        <v>#N/A</v>
      </c>
      <c r="CA110" s="161">
        <f>IF(ISNUMBER(SEARCH(Бланк!$Q$12,D110)),MAX($CA$1:CA109)+1,0)</f>
        <v>0</v>
      </c>
      <c r="CB110" s="161" t="e">
        <f>VLOOKUP(F110,Стекла!$A110:AA$1516,5,FALSE)</f>
        <v>#N/A</v>
      </c>
      <c r="CC110" s="161" t="str">
        <f>IF(CA110&gt;0,VLOOKUP(Бланк!$Q$12,D110:F10120,3,FALSE),"")</f>
        <v/>
      </c>
      <c r="DA110" s="161">
        <f>IF(ISNUMBER(SEARCH(Бланк!$Q$14,D110)),MAX($DA$1:DA109)+1,0)</f>
        <v>0</v>
      </c>
      <c r="DB110" s="161" t="e">
        <f>VLOOKUP(F110,Стекла!$A110:BA$1516,5,FALSE)</f>
        <v>#N/A</v>
      </c>
      <c r="DC110" s="161" t="str">
        <f>IF(DA110&gt;0,VLOOKUP(Бланк!$Q$14,D110:F10120,3,FALSE),"")</f>
        <v/>
      </c>
      <c r="EA110" s="161">
        <f>IF(ISNUMBER(SEARCH(Бланк!$Q$16,D110)),MAX($EA$1:EA109)+1,0)</f>
        <v>0</v>
      </c>
      <c r="EB110" s="161" t="e">
        <f>VLOOKUP(F110,Стекла!$A110:CA$1516,5,FALSE)</f>
        <v>#N/A</v>
      </c>
      <c r="EC110" s="161" t="str">
        <f>IF(EA110&gt;0,VLOOKUP(Бланк!$Q$16,D110:F10120,3,FALSE),"")</f>
        <v/>
      </c>
      <c r="FA110" s="161">
        <f>IF(ISNUMBER(SEARCH(Бланк!$Q$18,D110)),MAX($FA$1:FA109)+1,0)</f>
        <v>0</v>
      </c>
      <c r="FB110" s="161" t="e">
        <f>VLOOKUP(F110,Стекла!$A110:DA$1516,5,FALSE)</f>
        <v>#N/A</v>
      </c>
      <c r="FC110" s="161" t="str">
        <f>IF(FA110&gt;0,VLOOKUP(Бланк!$Q$18,D110:F10120,3,FALSE),"")</f>
        <v/>
      </c>
      <c r="GA110" s="161">
        <f>IF(ISNUMBER(SEARCH(Бланк!$Q$20,D110)),MAX($GA$1:GA109)+1,0)</f>
        <v>0</v>
      </c>
      <c r="GB110" s="161" t="e">
        <f>VLOOKUP(F110,Стекла!$A110:EA$1516,5,FALSE)</f>
        <v>#N/A</v>
      </c>
      <c r="GC110" s="161" t="str">
        <f>IF(GA110&gt;0,VLOOKUP(Бланк!$Q$20,D110:F10120,3,FALSE),"")</f>
        <v/>
      </c>
      <c r="HA110" s="161">
        <f>IF(ISNUMBER(SEARCH(Бланк!$Q$22,D110)),MAX($HA$1:HA109)+1,0)</f>
        <v>0</v>
      </c>
      <c r="HB110" s="161" t="e">
        <f>VLOOKUP(F110,Стекла!$A110:FA$1516,5,FALSE)</f>
        <v>#N/A</v>
      </c>
      <c r="HC110" s="161" t="str">
        <f>IF(HA110&gt;0,VLOOKUP(Бланк!$Q$22,D110:F10120,3,FALSE),"")</f>
        <v/>
      </c>
      <c r="IA110" s="161">
        <f>IF(ISNUMBER(SEARCH(Бланк!$Q$24,D110)),MAX($IA$1:IA109)+1,0)</f>
        <v>0</v>
      </c>
      <c r="IB110" s="161" t="e">
        <f>VLOOKUP(F110,Стекла!$A110:GA$1516,5,FALSE)</f>
        <v>#N/A</v>
      </c>
      <c r="IC110" s="161" t="str">
        <f>IF(IA110&gt;0,VLOOKUP(Бланк!$Q$24,D110:F10120,3,FALSE),"")</f>
        <v/>
      </c>
    </row>
    <row r="111" spans="1:237" x14ac:dyDescent="0.25">
      <c r="A111" s="161">
        <v>111</v>
      </c>
      <c r="B111" s="161">
        <f>IF(AND($E$1="ПУСТО",Стекла!E111&lt;&gt;""),MAX($B$1:B110)+1,IF(ISNUMBER(SEARCH($E$1,Стекла!B111)),MAX($B$1:B110)+1,0))</f>
        <v>0</v>
      </c>
      <c r="D111" s="161" t="str">
        <f>IF(ISERROR(F111),"",INDEX(Стекла!$E$2:$E$1001,F111,1))</f>
        <v/>
      </c>
      <c r="E111" s="161" t="str">
        <f>IF(ISERROR(F111),"",INDEX(Стекла!$B$2:$E$1001,F111,2))</f>
        <v/>
      </c>
      <c r="F111" s="161" t="e">
        <f>MATCH(ROW(A110),$B$2:B309,0)</f>
        <v>#N/A</v>
      </c>
      <c r="G111" s="161" t="str">
        <f>IF(AND(COUNTIF(D$2:D111,D111)=1,D111&lt;&gt;""),COUNT(G$1:G110)+1,"")</f>
        <v/>
      </c>
      <c r="H111" s="161" t="str">
        <f t="shared" si="4"/>
        <v/>
      </c>
      <c r="I111" s="161" t="e">
        <f t="shared" si="5"/>
        <v>#N/A</v>
      </c>
      <c r="J111" s="161">
        <f>IF(ISNUMBER(SEARCH(Бланк!$Q$6,D111)),MAX($J$1:J110)+1,0)</f>
        <v>0</v>
      </c>
      <c r="K111" s="161" t="e">
        <f>VLOOKUP(F111,Стекла!A111:AH1625,5,FALSE)</f>
        <v>#N/A</v>
      </c>
      <c r="L111" s="161" t="str">
        <f>IF(J111&gt;0,VLOOKUP(Бланк!$Q$6,D111:F309,3,FALSE),"")</f>
        <v/>
      </c>
      <c r="AA111" s="161">
        <f>IF(ISNUMBER(SEARCH(Бланк!$Q$8,D111)),MAX($AA$1:AA110)+1,0)</f>
        <v>0</v>
      </c>
      <c r="AB111" s="161" t="e">
        <f>VLOOKUP(F111,Стекла!A111:$AH$1516,5,FALSE)</f>
        <v>#N/A</v>
      </c>
      <c r="AC111" s="161" t="str">
        <f>IF(AA111&gt;0,VLOOKUP(Бланк!$Q$8,D111:F10121,3,FALSE),"")</f>
        <v/>
      </c>
      <c r="AD111" s="161" t="e">
        <f t="shared" si="6"/>
        <v>#N/A</v>
      </c>
      <c r="BA111" s="161">
        <f>IF(ISNUMBER(SEARCH(Бланк!$Q$10,D111)),MAX(BA$1:$BA110)+1,0)</f>
        <v>0</v>
      </c>
      <c r="BB111" s="161" t="e">
        <f>VLOOKUP(F111,Стекла!A111:$H$1516,5,FALSE)</f>
        <v>#N/A</v>
      </c>
      <c r="BC111" s="161" t="str">
        <f>IF(BA111&gt;0,VLOOKUP(Бланк!$Q$10,D111:F10121,3,FALSE),"")</f>
        <v/>
      </c>
      <c r="BD111" s="161" t="e">
        <f t="shared" si="7"/>
        <v>#N/A</v>
      </c>
      <c r="CA111" s="161">
        <f>IF(ISNUMBER(SEARCH(Бланк!$Q$12,D111)),MAX($CA$1:CA110)+1,0)</f>
        <v>0</v>
      </c>
      <c r="CB111" s="161" t="e">
        <f>VLOOKUP(F111,Стекла!$A111:AA$1516,5,FALSE)</f>
        <v>#N/A</v>
      </c>
      <c r="CC111" s="161" t="str">
        <f>IF(CA111&gt;0,VLOOKUP(Бланк!$Q$12,D111:F10121,3,FALSE),"")</f>
        <v/>
      </c>
      <c r="DA111" s="161">
        <f>IF(ISNUMBER(SEARCH(Бланк!$Q$14,D111)),MAX($DA$1:DA110)+1,0)</f>
        <v>0</v>
      </c>
      <c r="DB111" s="161" t="e">
        <f>VLOOKUP(F111,Стекла!$A111:BA$1516,5,FALSE)</f>
        <v>#N/A</v>
      </c>
      <c r="DC111" s="161" t="str">
        <f>IF(DA111&gt;0,VLOOKUP(Бланк!$Q$14,D111:F10121,3,FALSE),"")</f>
        <v/>
      </c>
      <c r="EA111" s="161">
        <f>IF(ISNUMBER(SEARCH(Бланк!$Q$16,D111)),MAX($EA$1:EA110)+1,0)</f>
        <v>0</v>
      </c>
      <c r="EB111" s="161" t="e">
        <f>VLOOKUP(F111,Стекла!$A111:CA$1516,5,FALSE)</f>
        <v>#N/A</v>
      </c>
      <c r="EC111" s="161" t="str">
        <f>IF(EA111&gt;0,VLOOKUP(Бланк!$Q$16,D111:F10121,3,FALSE),"")</f>
        <v/>
      </c>
      <c r="FA111" s="161">
        <f>IF(ISNUMBER(SEARCH(Бланк!$Q$18,D111)),MAX($FA$1:FA110)+1,0)</f>
        <v>0</v>
      </c>
      <c r="FB111" s="161" t="e">
        <f>VLOOKUP(F111,Стекла!$A111:DA$1516,5,FALSE)</f>
        <v>#N/A</v>
      </c>
      <c r="FC111" s="161" t="str">
        <f>IF(FA111&gt;0,VLOOKUP(Бланк!$Q$18,D111:F10121,3,FALSE),"")</f>
        <v/>
      </c>
      <c r="GA111" s="161">
        <f>IF(ISNUMBER(SEARCH(Бланк!$Q$20,D111)),MAX($GA$1:GA110)+1,0)</f>
        <v>0</v>
      </c>
      <c r="GB111" s="161" t="e">
        <f>VLOOKUP(F111,Стекла!$A111:EA$1516,5,FALSE)</f>
        <v>#N/A</v>
      </c>
      <c r="GC111" s="161" t="str">
        <f>IF(GA111&gt;0,VLOOKUP(Бланк!$Q$20,D111:F10121,3,FALSE),"")</f>
        <v/>
      </c>
      <c r="HA111" s="161">
        <f>IF(ISNUMBER(SEARCH(Бланк!$Q$22,D111)),MAX($HA$1:HA110)+1,0)</f>
        <v>0</v>
      </c>
      <c r="HB111" s="161" t="e">
        <f>VLOOKUP(F111,Стекла!$A111:FA$1516,5,FALSE)</f>
        <v>#N/A</v>
      </c>
      <c r="HC111" s="161" t="str">
        <f>IF(HA111&gt;0,VLOOKUP(Бланк!$Q$22,D111:F10121,3,FALSE),"")</f>
        <v/>
      </c>
      <c r="IA111" s="161">
        <f>IF(ISNUMBER(SEARCH(Бланк!$Q$24,D111)),MAX($IA$1:IA110)+1,0)</f>
        <v>0</v>
      </c>
      <c r="IB111" s="161" t="e">
        <f>VLOOKUP(F111,Стекла!$A111:GA$1516,5,FALSE)</f>
        <v>#N/A</v>
      </c>
      <c r="IC111" s="161" t="str">
        <f>IF(IA111&gt;0,VLOOKUP(Бланк!$Q$24,D111:F10121,3,FALSE),"")</f>
        <v/>
      </c>
    </row>
    <row r="112" spans="1:237" x14ac:dyDescent="0.25">
      <c r="A112" s="161">
        <v>112</v>
      </c>
      <c r="B112" s="161">
        <f>IF(AND($E$1="ПУСТО",Стекла!E112&lt;&gt;""),MAX($B$1:B111)+1,IF(ISNUMBER(SEARCH($E$1,Стекла!B112)),MAX($B$1:B111)+1,0))</f>
        <v>0</v>
      </c>
      <c r="D112" s="161" t="str">
        <f>IF(ISERROR(F112),"",INDEX(Стекла!$E$2:$E$1001,F112,1))</f>
        <v/>
      </c>
      <c r="E112" s="161" t="str">
        <f>IF(ISERROR(F112),"",INDEX(Стекла!$B$2:$E$1001,F112,2))</f>
        <v/>
      </c>
      <c r="F112" s="161" t="e">
        <f>MATCH(ROW(A111),$B$2:B310,0)</f>
        <v>#N/A</v>
      </c>
      <c r="G112" s="161" t="str">
        <f>IF(AND(COUNTIF(D$2:D112,D112)=1,D112&lt;&gt;""),COUNT(G$1:G111)+1,"")</f>
        <v/>
      </c>
      <c r="H112" s="161" t="str">
        <f t="shared" si="4"/>
        <v/>
      </c>
      <c r="I112" s="161" t="e">
        <f t="shared" si="5"/>
        <v>#N/A</v>
      </c>
      <c r="J112" s="161">
        <f>IF(ISNUMBER(SEARCH(Бланк!$Q$6,D112)),MAX($J$1:J111)+1,0)</f>
        <v>0</v>
      </c>
      <c r="K112" s="161" t="e">
        <f>VLOOKUP(F112,Стекла!A112:AH1626,5,FALSE)</f>
        <v>#N/A</v>
      </c>
      <c r="L112" s="161" t="str">
        <f>IF(J112&gt;0,VLOOKUP(Бланк!$Q$6,D112:F310,3,FALSE),"")</f>
        <v/>
      </c>
      <c r="AA112" s="161">
        <f>IF(ISNUMBER(SEARCH(Бланк!$Q$8,D112)),MAX($AA$1:AA111)+1,0)</f>
        <v>0</v>
      </c>
      <c r="AB112" s="161" t="e">
        <f>VLOOKUP(F112,Стекла!A112:$AH$1516,5,FALSE)</f>
        <v>#N/A</v>
      </c>
      <c r="AC112" s="161" t="str">
        <f>IF(AA112&gt;0,VLOOKUP(Бланк!$Q$8,D112:F10122,3,FALSE),"")</f>
        <v/>
      </c>
      <c r="AD112" s="161" t="e">
        <f t="shared" si="6"/>
        <v>#N/A</v>
      </c>
      <c r="BA112" s="161">
        <f>IF(ISNUMBER(SEARCH(Бланк!$Q$10,D112)),MAX(BA$1:$BA111)+1,0)</f>
        <v>0</v>
      </c>
      <c r="BB112" s="161" t="e">
        <f>VLOOKUP(F112,Стекла!A112:$H$1516,5,FALSE)</f>
        <v>#N/A</v>
      </c>
      <c r="BC112" s="161" t="str">
        <f>IF(BA112&gt;0,VLOOKUP(Бланк!$Q$10,D112:F10122,3,FALSE),"")</f>
        <v/>
      </c>
      <c r="BD112" s="161" t="e">
        <f t="shared" si="7"/>
        <v>#N/A</v>
      </c>
      <c r="CA112" s="161">
        <f>IF(ISNUMBER(SEARCH(Бланк!$Q$12,D112)),MAX($CA$1:CA111)+1,0)</f>
        <v>0</v>
      </c>
      <c r="CB112" s="161" t="e">
        <f>VLOOKUP(F112,Стекла!$A112:AA$1516,5,FALSE)</f>
        <v>#N/A</v>
      </c>
      <c r="CC112" s="161" t="str">
        <f>IF(CA112&gt;0,VLOOKUP(Бланк!$Q$12,D112:F10122,3,FALSE),"")</f>
        <v/>
      </c>
      <c r="DA112" s="161">
        <f>IF(ISNUMBER(SEARCH(Бланк!$Q$14,D112)),MAX($DA$1:DA111)+1,0)</f>
        <v>0</v>
      </c>
      <c r="DB112" s="161" t="e">
        <f>VLOOKUP(F112,Стекла!$A112:BA$1516,5,FALSE)</f>
        <v>#N/A</v>
      </c>
      <c r="DC112" s="161" t="str">
        <f>IF(DA112&gt;0,VLOOKUP(Бланк!$Q$14,D112:F10122,3,FALSE),"")</f>
        <v/>
      </c>
      <c r="EA112" s="161">
        <f>IF(ISNUMBER(SEARCH(Бланк!$Q$16,D112)),MAX($EA$1:EA111)+1,0)</f>
        <v>0</v>
      </c>
      <c r="EB112" s="161" t="e">
        <f>VLOOKUP(F112,Стекла!$A112:CA$1516,5,FALSE)</f>
        <v>#N/A</v>
      </c>
      <c r="EC112" s="161" t="str">
        <f>IF(EA112&gt;0,VLOOKUP(Бланк!$Q$16,D112:F10122,3,FALSE),"")</f>
        <v/>
      </c>
      <c r="FA112" s="161">
        <f>IF(ISNUMBER(SEARCH(Бланк!$Q$18,D112)),MAX($FA$1:FA111)+1,0)</f>
        <v>0</v>
      </c>
      <c r="FB112" s="161" t="e">
        <f>VLOOKUP(F112,Стекла!$A112:DA$1516,5,FALSE)</f>
        <v>#N/A</v>
      </c>
      <c r="FC112" s="161" t="str">
        <f>IF(FA112&gt;0,VLOOKUP(Бланк!$Q$18,D112:F10122,3,FALSE),"")</f>
        <v/>
      </c>
      <c r="GA112" s="161">
        <f>IF(ISNUMBER(SEARCH(Бланк!$Q$20,D112)),MAX($GA$1:GA111)+1,0)</f>
        <v>0</v>
      </c>
      <c r="GB112" s="161" t="e">
        <f>VLOOKUP(F112,Стекла!$A112:EA$1516,5,FALSE)</f>
        <v>#N/A</v>
      </c>
      <c r="GC112" s="161" t="str">
        <f>IF(GA112&gt;0,VLOOKUP(Бланк!$Q$20,D112:F10122,3,FALSE),"")</f>
        <v/>
      </c>
      <c r="HA112" s="161">
        <f>IF(ISNUMBER(SEARCH(Бланк!$Q$22,D112)),MAX($HA$1:HA111)+1,0)</f>
        <v>0</v>
      </c>
      <c r="HB112" s="161" t="e">
        <f>VLOOKUP(F112,Стекла!$A112:FA$1516,5,FALSE)</f>
        <v>#N/A</v>
      </c>
      <c r="HC112" s="161" t="str">
        <f>IF(HA112&gt;0,VLOOKUP(Бланк!$Q$22,D112:F10122,3,FALSE),"")</f>
        <v/>
      </c>
      <c r="IA112" s="161">
        <f>IF(ISNUMBER(SEARCH(Бланк!$Q$24,D112)),MAX($IA$1:IA111)+1,0)</f>
        <v>0</v>
      </c>
      <c r="IB112" s="161" t="e">
        <f>VLOOKUP(F112,Стекла!$A112:GA$1516,5,FALSE)</f>
        <v>#N/A</v>
      </c>
      <c r="IC112" s="161" t="str">
        <f>IF(IA112&gt;0,VLOOKUP(Бланк!$Q$24,D112:F10122,3,FALSE),"")</f>
        <v/>
      </c>
    </row>
    <row r="113" spans="1:237" x14ac:dyDescent="0.25">
      <c r="A113" s="161">
        <v>113</v>
      </c>
      <c r="B113" s="161">
        <f>IF(AND($E$1="ПУСТО",Стекла!E113&lt;&gt;""),MAX($B$1:B112)+1,IF(ISNUMBER(SEARCH($E$1,Стекла!B113)),MAX($B$1:B112)+1,0))</f>
        <v>0</v>
      </c>
      <c r="D113" s="161" t="str">
        <f>IF(ISERROR(F113),"",INDEX(Стекла!$E$2:$E$1001,F113,1))</f>
        <v/>
      </c>
      <c r="E113" s="161" t="str">
        <f>IF(ISERROR(F113),"",INDEX(Стекла!$B$2:$E$1001,F113,2))</f>
        <v/>
      </c>
      <c r="F113" s="161" t="e">
        <f>MATCH(ROW(A112),$B$2:B311,0)</f>
        <v>#N/A</v>
      </c>
      <c r="G113" s="161" t="str">
        <f>IF(AND(COUNTIF(D$2:D113,D113)=1,D113&lt;&gt;""),COUNT(G$1:G112)+1,"")</f>
        <v/>
      </c>
      <c r="H113" s="161" t="str">
        <f t="shared" si="4"/>
        <v/>
      </c>
      <c r="I113" s="161" t="e">
        <f t="shared" si="5"/>
        <v>#N/A</v>
      </c>
      <c r="J113" s="161">
        <f>IF(ISNUMBER(SEARCH(Бланк!$Q$6,D113)),MAX($J$1:J112)+1,0)</f>
        <v>0</v>
      </c>
      <c r="K113" s="161" t="e">
        <f>VLOOKUP(F113,Стекла!A113:AH1627,5,FALSE)</f>
        <v>#N/A</v>
      </c>
      <c r="L113" s="161" t="str">
        <f>IF(J113&gt;0,VLOOKUP(Бланк!$Q$6,D113:F311,3,FALSE),"")</f>
        <v/>
      </c>
      <c r="AA113" s="161">
        <f>IF(ISNUMBER(SEARCH(Бланк!$Q$8,D113)),MAX($AA$1:AA112)+1,0)</f>
        <v>0</v>
      </c>
      <c r="AB113" s="161" t="e">
        <f>VLOOKUP(F113,Стекла!A113:$AH$1516,5,FALSE)</f>
        <v>#N/A</v>
      </c>
      <c r="AC113" s="161" t="str">
        <f>IF(AA113&gt;0,VLOOKUP(Бланк!$Q$8,D113:F10123,3,FALSE),"")</f>
        <v/>
      </c>
      <c r="AD113" s="161" t="e">
        <f t="shared" si="6"/>
        <v>#N/A</v>
      </c>
      <c r="BA113" s="161">
        <f>IF(ISNUMBER(SEARCH(Бланк!$Q$10,D113)),MAX(BA$1:$BA112)+1,0)</f>
        <v>0</v>
      </c>
      <c r="BB113" s="161" t="e">
        <f>VLOOKUP(F113,Стекла!A113:$H$1516,5,FALSE)</f>
        <v>#N/A</v>
      </c>
      <c r="BC113" s="161" t="str">
        <f>IF(BA113&gt;0,VLOOKUP(Бланк!$Q$10,D113:F10123,3,FALSE),"")</f>
        <v/>
      </c>
      <c r="BD113" s="161" t="e">
        <f t="shared" si="7"/>
        <v>#N/A</v>
      </c>
      <c r="CA113" s="161">
        <f>IF(ISNUMBER(SEARCH(Бланк!$Q$12,D113)),MAX($CA$1:CA112)+1,0)</f>
        <v>0</v>
      </c>
      <c r="CB113" s="161" t="e">
        <f>VLOOKUP(F113,Стекла!$A113:AA$1516,5,FALSE)</f>
        <v>#N/A</v>
      </c>
      <c r="CC113" s="161" t="str">
        <f>IF(CA113&gt;0,VLOOKUP(Бланк!$Q$12,D113:F10123,3,FALSE),"")</f>
        <v/>
      </c>
      <c r="DA113" s="161">
        <f>IF(ISNUMBER(SEARCH(Бланк!$Q$14,D113)),MAX($DA$1:DA112)+1,0)</f>
        <v>0</v>
      </c>
      <c r="DB113" s="161" t="e">
        <f>VLOOKUP(F113,Стекла!$A113:BA$1516,5,FALSE)</f>
        <v>#N/A</v>
      </c>
      <c r="DC113" s="161" t="str">
        <f>IF(DA113&gt;0,VLOOKUP(Бланк!$Q$14,D113:F10123,3,FALSE),"")</f>
        <v/>
      </c>
      <c r="EA113" s="161">
        <f>IF(ISNUMBER(SEARCH(Бланк!$Q$16,D113)),MAX($EA$1:EA112)+1,0)</f>
        <v>0</v>
      </c>
      <c r="EB113" s="161" t="e">
        <f>VLOOKUP(F113,Стекла!$A113:CA$1516,5,FALSE)</f>
        <v>#N/A</v>
      </c>
      <c r="EC113" s="161" t="str">
        <f>IF(EA113&gt;0,VLOOKUP(Бланк!$Q$16,D113:F10123,3,FALSE),"")</f>
        <v/>
      </c>
      <c r="FA113" s="161">
        <f>IF(ISNUMBER(SEARCH(Бланк!$Q$18,D113)),MAX($FA$1:FA112)+1,0)</f>
        <v>0</v>
      </c>
      <c r="FB113" s="161" t="e">
        <f>VLOOKUP(F113,Стекла!$A113:DA$1516,5,FALSE)</f>
        <v>#N/A</v>
      </c>
      <c r="FC113" s="161" t="str">
        <f>IF(FA113&gt;0,VLOOKUP(Бланк!$Q$18,D113:F10123,3,FALSE),"")</f>
        <v/>
      </c>
      <c r="GA113" s="161">
        <f>IF(ISNUMBER(SEARCH(Бланк!$Q$20,D113)),MAX($GA$1:GA112)+1,0)</f>
        <v>0</v>
      </c>
      <c r="GB113" s="161" t="e">
        <f>VLOOKUP(F113,Стекла!$A113:EA$1516,5,FALSE)</f>
        <v>#N/A</v>
      </c>
      <c r="GC113" s="161" t="str">
        <f>IF(GA113&gt;0,VLOOKUP(Бланк!$Q$20,D113:F10123,3,FALSE),"")</f>
        <v/>
      </c>
      <c r="HA113" s="161">
        <f>IF(ISNUMBER(SEARCH(Бланк!$Q$22,D113)),MAX($HA$1:HA112)+1,0)</f>
        <v>0</v>
      </c>
      <c r="HB113" s="161" t="e">
        <f>VLOOKUP(F113,Стекла!$A113:FA$1516,5,FALSE)</f>
        <v>#N/A</v>
      </c>
      <c r="HC113" s="161" t="str">
        <f>IF(HA113&gt;0,VLOOKUP(Бланк!$Q$22,D113:F10123,3,FALSE),"")</f>
        <v/>
      </c>
      <c r="IA113" s="161">
        <f>IF(ISNUMBER(SEARCH(Бланк!$Q$24,D113)),MAX($IA$1:IA112)+1,0)</f>
        <v>0</v>
      </c>
      <c r="IB113" s="161" t="e">
        <f>VLOOKUP(F113,Стекла!$A113:GA$1516,5,FALSE)</f>
        <v>#N/A</v>
      </c>
      <c r="IC113" s="161" t="str">
        <f>IF(IA113&gt;0,VLOOKUP(Бланк!$Q$24,D113:F10123,3,FALSE),"")</f>
        <v/>
      </c>
    </row>
    <row r="114" spans="1:237" x14ac:dyDescent="0.25">
      <c r="A114" s="161">
        <v>114</v>
      </c>
      <c r="B114" s="161">
        <f>IF(AND($E$1="ПУСТО",Стекла!E114&lt;&gt;""),MAX($B$1:B113)+1,IF(ISNUMBER(SEARCH($E$1,Стекла!B114)),MAX($B$1:B113)+1,0))</f>
        <v>0</v>
      </c>
      <c r="D114" s="161" t="str">
        <f>IF(ISERROR(F114),"",INDEX(Стекла!$E$2:$E$1001,F114,1))</f>
        <v/>
      </c>
      <c r="E114" s="161" t="str">
        <f>IF(ISERROR(F114),"",INDEX(Стекла!$B$2:$E$1001,F114,2))</f>
        <v/>
      </c>
      <c r="F114" s="161" t="e">
        <f>MATCH(ROW(A113),$B$2:B312,0)</f>
        <v>#N/A</v>
      </c>
      <c r="G114" s="161" t="str">
        <f>IF(AND(COUNTIF(D$2:D114,D114)=1,D114&lt;&gt;""),COUNT(G$1:G113)+1,"")</f>
        <v/>
      </c>
      <c r="H114" s="161" t="str">
        <f t="shared" si="4"/>
        <v/>
      </c>
      <c r="I114" s="161" t="e">
        <f t="shared" si="5"/>
        <v>#N/A</v>
      </c>
      <c r="J114" s="161">
        <f>IF(ISNUMBER(SEARCH(Бланк!$Q$6,D114)),MAX($J$1:J113)+1,0)</f>
        <v>0</v>
      </c>
      <c r="K114" s="161" t="e">
        <f>VLOOKUP(F114,Стекла!A114:AH1628,5,FALSE)</f>
        <v>#N/A</v>
      </c>
      <c r="L114" s="161" t="str">
        <f>IF(J114&gt;0,VLOOKUP(Бланк!$Q$6,D114:F312,3,FALSE),"")</f>
        <v/>
      </c>
      <c r="AA114" s="161">
        <f>IF(ISNUMBER(SEARCH(Бланк!$Q$8,D114)),MAX($AA$1:AA113)+1,0)</f>
        <v>0</v>
      </c>
      <c r="AB114" s="161" t="e">
        <f>VLOOKUP(F114,Стекла!A114:$AH$1516,5,FALSE)</f>
        <v>#N/A</v>
      </c>
      <c r="AC114" s="161" t="str">
        <f>IF(AA114&gt;0,VLOOKUP(Бланк!$Q$8,D114:F10124,3,FALSE),"")</f>
        <v/>
      </c>
      <c r="AD114" s="161" t="e">
        <f t="shared" si="6"/>
        <v>#N/A</v>
      </c>
      <c r="BA114" s="161">
        <f>IF(ISNUMBER(SEARCH(Бланк!$Q$10,D114)),MAX(BA$1:$BA113)+1,0)</f>
        <v>0</v>
      </c>
      <c r="BB114" s="161" t="e">
        <f>VLOOKUP(F114,Стекла!A114:$H$1516,5,FALSE)</f>
        <v>#N/A</v>
      </c>
      <c r="BC114" s="161" t="str">
        <f>IF(BA114&gt;0,VLOOKUP(Бланк!$Q$10,D114:F10124,3,FALSE),"")</f>
        <v/>
      </c>
      <c r="BD114" s="161" t="e">
        <f t="shared" si="7"/>
        <v>#N/A</v>
      </c>
      <c r="CA114" s="161">
        <f>IF(ISNUMBER(SEARCH(Бланк!$Q$12,D114)),MAX($CA$1:CA113)+1,0)</f>
        <v>0</v>
      </c>
      <c r="CB114" s="161" t="e">
        <f>VLOOKUP(F114,Стекла!$A114:AA$1516,5,FALSE)</f>
        <v>#N/A</v>
      </c>
      <c r="CC114" s="161" t="str">
        <f>IF(CA114&gt;0,VLOOKUP(Бланк!$Q$12,D114:F10124,3,FALSE),"")</f>
        <v/>
      </c>
      <c r="DA114" s="161">
        <f>IF(ISNUMBER(SEARCH(Бланк!$Q$14,D114)),MAX($DA$1:DA113)+1,0)</f>
        <v>0</v>
      </c>
      <c r="DB114" s="161" t="e">
        <f>VLOOKUP(F114,Стекла!$A114:BA$1516,5,FALSE)</f>
        <v>#N/A</v>
      </c>
      <c r="DC114" s="161" t="str">
        <f>IF(DA114&gt;0,VLOOKUP(Бланк!$Q$14,D114:F10124,3,FALSE),"")</f>
        <v/>
      </c>
      <c r="EA114" s="161">
        <f>IF(ISNUMBER(SEARCH(Бланк!$Q$16,D114)),MAX($EA$1:EA113)+1,0)</f>
        <v>0</v>
      </c>
      <c r="EB114" s="161" t="e">
        <f>VLOOKUP(F114,Стекла!$A114:CA$1516,5,FALSE)</f>
        <v>#N/A</v>
      </c>
      <c r="EC114" s="161" t="str">
        <f>IF(EA114&gt;0,VLOOKUP(Бланк!$Q$16,D114:F10124,3,FALSE),"")</f>
        <v/>
      </c>
      <c r="FA114" s="161">
        <f>IF(ISNUMBER(SEARCH(Бланк!$Q$18,D114)),MAX($FA$1:FA113)+1,0)</f>
        <v>0</v>
      </c>
      <c r="FB114" s="161" t="e">
        <f>VLOOKUP(F114,Стекла!$A114:DA$1516,5,FALSE)</f>
        <v>#N/A</v>
      </c>
      <c r="FC114" s="161" t="str">
        <f>IF(FA114&gt;0,VLOOKUP(Бланк!$Q$18,D114:F10124,3,FALSE),"")</f>
        <v/>
      </c>
      <c r="GA114" s="161">
        <f>IF(ISNUMBER(SEARCH(Бланк!$Q$20,D114)),MAX($GA$1:GA113)+1,0)</f>
        <v>0</v>
      </c>
      <c r="GB114" s="161" t="e">
        <f>VLOOKUP(F114,Стекла!$A114:EA$1516,5,FALSE)</f>
        <v>#N/A</v>
      </c>
      <c r="GC114" s="161" t="str">
        <f>IF(GA114&gt;0,VLOOKUP(Бланк!$Q$20,D114:F10124,3,FALSE),"")</f>
        <v/>
      </c>
      <c r="HA114" s="161">
        <f>IF(ISNUMBER(SEARCH(Бланк!$Q$22,D114)),MAX($HA$1:HA113)+1,0)</f>
        <v>0</v>
      </c>
      <c r="HB114" s="161" t="e">
        <f>VLOOKUP(F114,Стекла!$A114:FA$1516,5,FALSE)</f>
        <v>#N/A</v>
      </c>
      <c r="HC114" s="161" t="str">
        <f>IF(HA114&gt;0,VLOOKUP(Бланк!$Q$22,D114:F10124,3,FALSE),"")</f>
        <v/>
      </c>
      <c r="IA114" s="161">
        <f>IF(ISNUMBER(SEARCH(Бланк!$Q$24,D114)),MAX($IA$1:IA113)+1,0)</f>
        <v>0</v>
      </c>
      <c r="IB114" s="161" t="e">
        <f>VLOOKUP(F114,Стекла!$A114:GA$1516,5,FALSE)</f>
        <v>#N/A</v>
      </c>
      <c r="IC114" s="161" t="str">
        <f>IF(IA114&gt;0,VLOOKUP(Бланк!$Q$24,D114:F10124,3,FALSE),"")</f>
        <v/>
      </c>
    </row>
    <row r="115" spans="1:237" x14ac:dyDescent="0.25">
      <c r="A115" s="161">
        <v>115</v>
      </c>
      <c r="B115" s="161">
        <f>IF(AND($E$1="ПУСТО",Стекла!E115&lt;&gt;""),MAX($B$1:B114)+1,IF(ISNUMBER(SEARCH($E$1,Стекла!B115)),MAX($B$1:B114)+1,0))</f>
        <v>0</v>
      </c>
      <c r="D115" s="161" t="str">
        <f>IF(ISERROR(F115),"",INDEX(Стекла!$E$2:$E$1001,F115,1))</f>
        <v/>
      </c>
      <c r="E115" s="161" t="str">
        <f>IF(ISERROR(F115),"",INDEX(Стекла!$B$2:$E$1001,F115,2))</f>
        <v/>
      </c>
      <c r="F115" s="161" t="e">
        <f>MATCH(ROW(A114),$B$2:B313,0)</f>
        <v>#N/A</v>
      </c>
      <c r="G115" s="161" t="str">
        <f>IF(AND(COUNTIF(D$2:D115,D115)=1,D115&lt;&gt;""),COUNT(G$1:G114)+1,"")</f>
        <v/>
      </c>
      <c r="H115" s="161" t="str">
        <f t="shared" si="4"/>
        <v/>
      </c>
      <c r="I115" s="161" t="e">
        <f t="shared" si="5"/>
        <v>#N/A</v>
      </c>
      <c r="J115" s="161">
        <f>IF(ISNUMBER(SEARCH(Бланк!$Q$6,D115)),MAX($J$1:J114)+1,0)</f>
        <v>0</v>
      </c>
      <c r="K115" s="161" t="e">
        <f>VLOOKUP(F115,Стекла!A115:AH1629,5,FALSE)</f>
        <v>#N/A</v>
      </c>
      <c r="L115" s="161" t="str">
        <f>IF(J115&gt;0,VLOOKUP(Бланк!$Q$6,D115:F313,3,FALSE),"")</f>
        <v/>
      </c>
      <c r="AA115" s="161">
        <f>IF(ISNUMBER(SEARCH(Бланк!$Q$8,D115)),MAX($AA$1:AA114)+1,0)</f>
        <v>0</v>
      </c>
      <c r="AB115" s="161" t="e">
        <f>VLOOKUP(F115,Стекла!A115:$AH$1516,5,FALSE)</f>
        <v>#N/A</v>
      </c>
      <c r="AC115" s="161" t="str">
        <f>IF(AA115&gt;0,VLOOKUP(Бланк!$Q$8,D115:F10125,3,FALSE),"")</f>
        <v/>
      </c>
      <c r="AD115" s="161" t="e">
        <f t="shared" si="6"/>
        <v>#N/A</v>
      </c>
      <c r="BA115" s="161">
        <f>IF(ISNUMBER(SEARCH(Бланк!$Q$10,D115)),MAX(BA$1:$BA114)+1,0)</f>
        <v>0</v>
      </c>
      <c r="BB115" s="161" t="e">
        <f>VLOOKUP(F115,Стекла!A115:$H$1516,5,FALSE)</f>
        <v>#N/A</v>
      </c>
      <c r="BC115" s="161" t="str">
        <f>IF(BA115&gt;0,VLOOKUP(Бланк!$Q$10,D115:F10125,3,FALSE),"")</f>
        <v/>
      </c>
      <c r="BD115" s="161" t="e">
        <f t="shared" si="7"/>
        <v>#N/A</v>
      </c>
      <c r="CA115" s="161">
        <f>IF(ISNUMBER(SEARCH(Бланк!$Q$12,D115)),MAX($CA$1:CA114)+1,0)</f>
        <v>0</v>
      </c>
      <c r="CB115" s="161" t="e">
        <f>VLOOKUP(F115,Стекла!$A115:AA$1516,5,FALSE)</f>
        <v>#N/A</v>
      </c>
      <c r="CC115" s="161" t="str">
        <f>IF(CA115&gt;0,VLOOKUP(Бланк!$Q$12,D115:F10125,3,FALSE),"")</f>
        <v/>
      </c>
      <c r="DA115" s="161">
        <f>IF(ISNUMBER(SEARCH(Бланк!$Q$14,D115)),MAX($DA$1:DA114)+1,0)</f>
        <v>0</v>
      </c>
      <c r="DB115" s="161" t="e">
        <f>VLOOKUP(F115,Стекла!$A115:BA$1516,5,FALSE)</f>
        <v>#N/A</v>
      </c>
      <c r="DC115" s="161" t="str">
        <f>IF(DA115&gt;0,VLOOKUP(Бланк!$Q$14,D115:F10125,3,FALSE),"")</f>
        <v/>
      </c>
      <c r="EA115" s="161">
        <f>IF(ISNUMBER(SEARCH(Бланк!$Q$16,D115)),MAX($EA$1:EA114)+1,0)</f>
        <v>0</v>
      </c>
      <c r="EB115" s="161" t="e">
        <f>VLOOKUP(F115,Стекла!$A115:CA$1516,5,FALSE)</f>
        <v>#N/A</v>
      </c>
      <c r="EC115" s="161" t="str">
        <f>IF(EA115&gt;0,VLOOKUP(Бланк!$Q$16,D115:F10125,3,FALSE),"")</f>
        <v/>
      </c>
      <c r="FA115" s="161">
        <f>IF(ISNUMBER(SEARCH(Бланк!$Q$18,D115)),MAX($FA$1:FA114)+1,0)</f>
        <v>0</v>
      </c>
      <c r="FB115" s="161" t="e">
        <f>VLOOKUP(F115,Стекла!$A115:DA$1516,5,FALSE)</f>
        <v>#N/A</v>
      </c>
      <c r="FC115" s="161" t="str">
        <f>IF(FA115&gt;0,VLOOKUP(Бланк!$Q$18,D115:F10125,3,FALSE),"")</f>
        <v/>
      </c>
      <c r="GA115" s="161">
        <f>IF(ISNUMBER(SEARCH(Бланк!$Q$20,D115)),MAX($GA$1:GA114)+1,0)</f>
        <v>0</v>
      </c>
      <c r="GB115" s="161" t="e">
        <f>VLOOKUP(F115,Стекла!$A115:EA$1516,5,FALSE)</f>
        <v>#N/A</v>
      </c>
      <c r="GC115" s="161" t="str">
        <f>IF(GA115&gt;0,VLOOKUP(Бланк!$Q$20,D115:F10125,3,FALSE),"")</f>
        <v/>
      </c>
      <c r="HA115" s="161">
        <f>IF(ISNUMBER(SEARCH(Бланк!$Q$22,D115)),MAX($HA$1:HA114)+1,0)</f>
        <v>0</v>
      </c>
      <c r="HB115" s="161" t="e">
        <f>VLOOKUP(F115,Стекла!$A115:FA$1516,5,FALSE)</f>
        <v>#N/A</v>
      </c>
      <c r="HC115" s="161" t="str">
        <f>IF(HA115&gt;0,VLOOKUP(Бланк!$Q$22,D115:F10125,3,FALSE),"")</f>
        <v/>
      </c>
      <c r="IA115" s="161">
        <f>IF(ISNUMBER(SEARCH(Бланк!$Q$24,D115)),MAX($IA$1:IA114)+1,0)</f>
        <v>0</v>
      </c>
      <c r="IB115" s="161" t="e">
        <f>VLOOKUP(F115,Стекла!$A115:GA$1516,5,FALSE)</f>
        <v>#N/A</v>
      </c>
      <c r="IC115" s="161" t="str">
        <f>IF(IA115&gt;0,VLOOKUP(Бланк!$Q$24,D115:F10125,3,FALSE),"")</f>
        <v/>
      </c>
    </row>
    <row r="116" spans="1:237" x14ac:dyDescent="0.25">
      <c r="A116" s="161">
        <v>116</v>
      </c>
      <c r="B116" s="161">
        <f>IF(AND($E$1="ПУСТО",Стекла!E116&lt;&gt;""),MAX($B$1:B115)+1,IF(ISNUMBER(SEARCH($E$1,Стекла!B116)),MAX($B$1:B115)+1,0))</f>
        <v>0</v>
      </c>
      <c r="D116" s="161" t="str">
        <f>IF(ISERROR(F116),"",INDEX(Стекла!$E$2:$E$1001,F116,1))</f>
        <v/>
      </c>
      <c r="E116" s="161" t="str">
        <f>IF(ISERROR(F116),"",INDEX(Стекла!$B$2:$E$1001,F116,2))</f>
        <v/>
      </c>
      <c r="F116" s="161" t="e">
        <f>MATCH(ROW(A115),$B$2:B314,0)</f>
        <v>#N/A</v>
      </c>
      <c r="G116" s="161" t="str">
        <f>IF(AND(COUNTIF(D$2:D116,D116)=1,D116&lt;&gt;""),COUNT(G$1:G115)+1,"")</f>
        <v/>
      </c>
      <c r="H116" s="161" t="str">
        <f t="shared" si="4"/>
        <v/>
      </c>
      <c r="I116" s="161" t="e">
        <f t="shared" si="5"/>
        <v>#N/A</v>
      </c>
      <c r="J116" s="161">
        <f>IF(ISNUMBER(SEARCH(Бланк!$Q$6,D116)),MAX($J$1:J115)+1,0)</f>
        <v>0</v>
      </c>
      <c r="K116" s="161" t="e">
        <f>VLOOKUP(F116,Стекла!A116:AH1630,5,FALSE)</f>
        <v>#N/A</v>
      </c>
      <c r="L116" s="161" t="str">
        <f>IF(J116&gt;0,VLOOKUP(Бланк!$Q$6,D116:F314,3,FALSE),"")</f>
        <v/>
      </c>
      <c r="AA116" s="161">
        <f>IF(ISNUMBER(SEARCH(Бланк!$Q$8,D116)),MAX($AA$1:AA115)+1,0)</f>
        <v>0</v>
      </c>
      <c r="AB116" s="161" t="e">
        <f>VLOOKUP(F116,Стекла!A116:$AH$1516,5,FALSE)</f>
        <v>#N/A</v>
      </c>
      <c r="AC116" s="161" t="str">
        <f>IF(AA116&gt;0,VLOOKUP(Бланк!$Q$8,D116:F10126,3,FALSE),"")</f>
        <v/>
      </c>
      <c r="AD116" s="161" t="e">
        <f t="shared" si="6"/>
        <v>#N/A</v>
      </c>
      <c r="BA116" s="161">
        <f>IF(ISNUMBER(SEARCH(Бланк!$Q$10,D116)),MAX(BA$1:$BA115)+1,0)</f>
        <v>0</v>
      </c>
      <c r="BB116" s="161" t="e">
        <f>VLOOKUP(F116,Стекла!A116:$H$1516,5,FALSE)</f>
        <v>#N/A</v>
      </c>
      <c r="BC116" s="161" t="str">
        <f>IF(BA116&gt;0,VLOOKUP(Бланк!$Q$10,D116:F10126,3,FALSE),"")</f>
        <v/>
      </c>
      <c r="BD116" s="161" t="e">
        <f t="shared" si="7"/>
        <v>#N/A</v>
      </c>
      <c r="CA116" s="161">
        <f>IF(ISNUMBER(SEARCH(Бланк!$Q$12,D116)),MAX($CA$1:CA115)+1,0)</f>
        <v>0</v>
      </c>
      <c r="CB116" s="161" t="e">
        <f>VLOOKUP(F116,Стекла!$A116:AA$1516,5,FALSE)</f>
        <v>#N/A</v>
      </c>
      <c r="CC116" s="161" t="str">
        <f>IF(CA116&gt;0,VLOOKUP(Бланк!$Q$12,D116:F10126,3,FALSE),"")</f>
        <v/>
      </c>
      <c r="DA116" s="161">
        <f>IF(ISNUMBER(SEARCH(Бланк!$Q$14,D116)),MAX($DA$1:DA115)+1,0)</f>
        <v>0</v>
      </c>
      <c r="DB116" s="161" t="e">
        <f>VLOOKUP(F116,Стекла!$A116:BA$1516,5,FALSE)</f>
        <v>#N/A</v>
      </c>
      <c r="DC116" s="161" t="str">
        <f>IF(DA116&gt;0,VLOOKUP(Бланк!$Q$14,D116:F10126,3,FALSE),"")</f>
        <v/>
      </c>
      <c r="EA116" s="161">
        <f>IF(ISNUMBER(SEARCH(Бланк!$Q$16,D116)),MAX($EA$1:EA115)+1,0)</f>
        <v>0</v>
      </c>
      <c r="EB116" s="161" t="e">
        <f>VLOOKUP(F116,Стекла!$A116:CA$1516,5,FALSE)</f>
        <v>#N/A</v>
      </c>
      <c r="EC116" s="161" t="str">
        <f>IF(EA116&gt;0,VLOOKUP(Бланк!$Q$16,D116:F10126,3,FALSE),"")</f>
        <v/>
      </c>
      <c r="FA116" s="161">
        <f>IF(ISNUMBER(SEARCH(Бланк!$Q$18,D116)),MAX($FA$1:FA115)+1,0)</f>
        <v>0</v>
      </c>
      <c r="FB116" s="161" t="e">
        <f>VLOOKUP(F116,Стекла!$A116:DA$1516,5,FALSE)</f>
        <v>#N/A</v>
      </c>
      <c r="FC116" s="161" t="str">
        <f>IF(FA116&gt;0,VLOOKUP(Бланк!$Q$18,D116:F10126,3,FALSE),"")</f>
        <v/>
      </c>
      <c r="GA116" s="161">
        <f>IF(ISNUMBER(SEARCH(Бланк!$Q$20,D116)),MAX($GA$1:GA115)+1,0)</f>
        <v>0</v>
      </c>
      <c r="GB116" s="161" t="e">
        <f>VLOOKUP(F116,Стекла!$A116:EA$1516,5,FALSE)</f>
        <v>#N/A</v>
      </c>
      <c r="GC116" s="161" t="str">
        <f>IF(GA116&gt;0,VLOOKUP(Бланк!$Q$20,D116:F10126,3,FALSE),"")</f>
        <v/>
      </c>
      <c r="HA116" s="161">
        <f>IF(ISNUMBER(SEARCH(Бланк!$Q$22,D116)),MAX($HA$1:HA115)+1,0)</f>
        <v>0</v>
      </c>
      <c r="HB116" s="161" t="e">
        <f>VLOOKUP(F116,Стекла!$A116:FA$1516,5,FALSE)</f>
        <v>#N/A</v>
      </c>
      <c r="HC116" s="161" t="str">
        <f>IF(HA116&gt;0,VLOOKUP(Бланк!$Q$22,D116:F10126,3,FALSE),"")</f>
        <v/>
      </c>
      <c r="IA116" s="161">
        <f>IF(ISNUMBER(SEARCH(Бланк!$Q$24,D116)),MAX($IA$1:IA115)+1,0)</f>
        <v>0</v>
      </c>
      <c r="IB116" s="161" t="e">
        <f>VLOOKUP(F116,Стекла!$A116:GA$1516,5,FALSE)</f>
        <v>#N/A</v>
      </c>
      <c r="IC116" s="161" t="str">
        <f>IF(IA116&gt;0,VLOOKUP(Бланк!$Q$24,D116:F10126,3,FALSE),"")</f>
        <v/>
      </c>
    </row>
    <row r="117" spans="1:237" x14ac:dyDescent="0.25">
      <c r="A117" s="161">
        <v>117</v>
      </c>
      <c r="B117" s="161">
        <f>IF(AND($E$1="ПУСТО",Стекла!E117&lt;&gt;""),MAX($B$1:B116)+1,IF(ISNUMBER(SEARCH($E$1,Стекла!B117)),MAX($B$1:B116)+1,0))</f>
        <v>0</v>
      </c>
      <c r="D117" s="161" t="str">
        <f>IF(ISERROR(F117),"",INDEX(Стекла!$E$2:$E$1001,F117,1))</f>
        <v/>
      </c>
      <c r="E117" s="161" t="str">
        <f>IF(ISERROR(F117),"",INDEX(Стекла!$B$2:$E$1001,F117,2))</f>
        <v/>
      </c>
      <c r="F117" s="161" t="e">
        <f>MATCH(ROW(A116),$B$2:B315,0)</f>
        <v>#N/A</v>
      </c>
      <c r="G117" s="161" t="str">
        <f>IF(AND(COUNTIF(D$2:D117,D117)=1,D117&lt;&gt;""),COUNT(G$1:G116)+1,"")</f>
        <v/>
      </c>
      <c r="H117" s="161" t="str">
        <f t="shared" si="4"/>
        <v/>
      </c>
      <c r="I117" s="161" t="e">
        <f t="shared" si="5"/>
        <v>#N/A</v>
      </c>
      <c r="J117" s="161">
        <f>IF(ISNUMBER(SEARCH(Бланк!$Q$6,D117)),MAX($J$1:J116)+1,0)</f>
        <v>0</v>
      </c>
      <c r="K117" s="161" t="e">
        <f>VLOOKUP(F117,Стекла!A117:AH1631,5,FALSE)</f>
        <v>#N/A</v>
      </c>
      <c r="L117" s="161" t="str">
        <f>IF(J117&gt;0,VLOOKUP(Бланк!$Q$6,D117:F315,3,FALSE),"")</f>
        <v/>
      </c>
      <c r="AA117" s="161">
        <f>IF(ISNUMBER(SEARCH(Бланк!$Q$8,D117)),MAX($AA$1:AA116)+1,0)</f>
        <v>0</v>
      </c>
      <c r="AB117" s="161" t="e">
        <f>VLOOKUP(F117,Стекла!A117:$AH$1516,5,FALSE)</f>
        <v>#N/A</v>
      </c>
      <c r="AC117" s="161" t="str">
        <f>IF(AA117&gt;0,VLOOKUP(Бланк!$Q$8,D117:F10127,3,FALSE),"")</f>
        <v/>
      </c>
      <c r="AD117" s="161" t="e">
        <f t="shared" si="6"/>
        <v>#N/A</v>
      </c>
      <c r="BA117" s="161">
        <f>IF(ISNUMBER(SEARCH(Бланк!$Q$10,D117)),MAX(BA$1:$BA116)+1,0)</f>
        <v>0</v>
      </c>
      <c r="BB117" s="161" t="e">
        <f>VLOOKUP(F117,Стекла!A117:$H$1516,5,FALSE)</f>
        <v>#N/A</v>
      </c>
      <c r="BC117" s="161" t="str">
        <f>IF(BA117&gt;0,VLOOKUP(Бланк!$Q$10,D117:F10127,3,FALSE),"")</f>
        <v/>
      </c>
      <c r="BD117" s="161" t="e">
        <f t="shared" si="7"/>
        <v>#N/A</v>
      </c>
      <c r="CA117" s="161">
        <f>IF(ISNUMBER(SEARCH(Бланк!$Q$12,D117)),MAX($CA$1:CA116)+1,0)</f>
        <v>0</v>
      </c>
      <c r="CB117" s="161" t="e">
        <f>VLOOKUP(F117,Стекла!$A117:AA$1516,5,FALSE)</f>
        <v>#N/A</v>
      </c>
      <c r="CC117" s="161" t="str">
        <f>IF(CA117&gt;0,VLOOKUP(Бланк!$Q$12,D117:F10127,3,FALSE),"")</f>
        <v/>
      </c>
      <c r="DA117" s="161">
        <f>IF(ISNUMBER(SEARCH(Бланк!$Q$14,D117)),MAX($DA$1:DA116)+1,0)</f>
        <v>0</v>
      </c>
      <c r="DB117" s="161" t="e">
        <f>VLOOKUP(F117,Стекла!$A117:BA$1516,5,FALSE)</f>
        <v>#N/A</v>
      </c>
      <c r="DC117" s="161" t="str">
        <f>IF(DA117&gt;0,VLOOKUP(Бланк!$Q$14,D117:F10127,3,FALSE),"")</f>
        <v/>
      </c>
      <c r="EA117" s="161">
        <f>IF(ISNUMBER(SEARCH(Бланк!$Q$16,D117)),MAX($EA$1:EA116)+1,0)</f>
        <v>0</v>
      </c>
      <c r="EB117" s="161" t="e">
        <f>VLOOKUP(F117,Стекла!$A117:CA$1516,5,FALSE)</f>
        <v>#N/A</v>
      </c>
      <c r="EC117" s="161" t="str">
        <f>IF(EA117&gt;0,VLOOKUP(Бланк!$Q$16,D117:F10127,3,FALSE),"")</f>
        <v/>
      </c>
      <c r="FA117" s="161">
        <f>IF(ISNUMBER(SEARCH(Бланк!$Q$18,D117)),MAX($FA$1:FA116)+1,0)</f>
        <v>0</v>
      </c>
      <c r="FB117" s="161" t="e">
        <f>VLOOKUP(F117,Стекла!$A117:DA$1516,5,FALSE)</f>
        <v>#N/A</v>
      </c>
      <c r="FC117" s="161" t="str">
        <f>IF(FA117&gt;0,VLOOKUP(Бланк!$Q$18,D117:F10127,3,FALSE),"")</f>
        <v/>
      </c>
      <c r="GA117" s="161">
        <f>IF(ISNUMBER(SEARCH(Бланк!$Q$20,D117)),MAX($GA$1:GA116)+1,0)</f>
        <v>0</v>
      </c>
      <c r="GB117" s="161" t="e">
        <f>VLOOKUP(F117,Стекла!$A117:EA$1516,5,FALSE)</f>
        <v>#N/A</v>
      </c>
      <c r="GC117" s="161" t="str">
        <f>IF(GA117&gt;0,VLOOKUP(Бланк!$Q$20,D117:F10127,3,FALSE),"")</f>
        <v/>
      </c>
      <c r="HA117" s="161">
        <f>IF(ISNUMBER(SEARCH(Бланк!$Q$22,D117)),MAX($HA$1:HA116)+1,0)</f>
        <v>0</v>
      </c>
      <c r="HB117" s="161" t="e">
        <f>VLOOKUP(F117,Стекла!$A117:FA$1516,5,FALSE)</f>
        <v>#N/A</v>
      </c>
      <c r="HC117" s="161" t="str">
        <f>IF(HA117&gt;0,VLOOKUP(Бланк!$Q$22,D117:F10127,3,FALSE),"")</f>
        <v/>
      </c>
      <c r="IA117" s="161">
        <f>IF(ISNUMBER(SEARCH(Бланк!$Q$24,D117)),MAX($IA$1:IA116)+1,0)</f>
        <v>0</v>
      </c>
      <c r="IB117" s="161" t="e">
        <f>VLOOKUP(F117,Стекла!$A117:GA$1516,5,FALSE)</f>
        <v>#N/A</v>
      </c>
      <c r="IC117" s="161" t="str">
        <f>IF(IA117&gt;0,VLOOKUP(Бланк!$Q$24,D117:F10127,3,FALSE),"")</f>
        <v/>
      </c>
    </row>
    <row r="118" spans="1:237" x14ac:dyDescent="0.25">
      <c r="A118" s="161">
        <v>118</v>
      </c>
      <c r="B118" s="161">
        <f>IF(AND($E$1="ПУСТО",Стекла!E118&lt;&gt;""),MAX($B$1:B117)+1,IF(ISNUMBER(SEARCH($E$1,Стекла!B118)),MAX($B$1:B117)+1,0))</f>
        <v>0</v>
      </c>
      <c r="D118" s="161" t="str">
        <f>IF(ISERROR(F118),"",INDEX(Стекла!$E$2:$E$1001,F118,1))</f>
        <v/>
      </c>
      <c r="E118" s="161" t="str">
        <f>IF(ISERROR(F118),"",INDEX(Стекла!$B$2:$E$1001,F118,2))</f>
        <v/>
      </c>
      <c r="F118" s="161" t="e">
        <f>MATCH(ROW(A117),$B$2:B316,0)</f>
        <v>#N/A</v>
      </c>
      <c r="G118" s="161" t="str">
        <f>IF(AND(COUNTIF(D$2:D118,D118)=1,D118&lt;&gt;""),COUNT(G$1:G117)+1,"")</f>
        <v/>
      </c>
      <c r="H118" s="161" t="str">
        <f t="shared" si="4"/>
        <v/>
      </c>
      <c r="I118" s="161" t="e">
        <f t="shared" si="5"/>
        <v>#N/A</v>
      </c>
      <c r="J118" s="161">
        <f>IF(ISNUMBER(SEARCH(Бланк!$Q$6,D118)),MAX($J$1:J117)+1,0)</f>
        <v>0</v>
      </c>
      <c r="K118" s="161" t="e">
        <f>VLOOKUP(F118,Стекла!A118:AH1632,5,FALSE)</f>
        <v>#N/A</v>
      </c>
      <c r="L118" s="161" t="str">
        <f>IF(J118&gt;0,VLOOKUP(Бланк!$Q$6,D118:F316,3,FALSE),"")</f>
        <v/>
      </c>
      <c r="AA118" s="161">
        <f>IF(ISNUMBER(SEARCH(Бланк!$Q$8,D118)),MAX($AA$1:AA117)+1,0)</f>
        <v>0</v>
      </c>
      <c r="AB118" s="161" t="e">
        <f>VLOOKUP(F118,Стекла!A118:$AH$1516,5,FALSE)</f>
        <v>#N/A</v>
      </c>
      <c r="AC118" s="161" t="str">
        <f>IF(AA118&gt;0,VLOOKUP(Бланк!$Q$8,D118:F10128,3,FALSE),"")</f>
        <v/>
      </c>
      <c r="AD118" s="161" t="e">
        <f t="shared" si="6"/>
        <v>#N/A</v>
      </c>
      <c r="BA118" s="161">
        <f>IF(ISNUMBER(SEARCH(Бланк!$Q$10,D118)),MAX(BA$1:$BA117)+1,0)</f>
        <v>0</v>
      </c>
      <c r="BB118" s="161" t="e">
        <f>VLOOKUP(F118,Стекла!A118:$H$1516,5,FALSE)</f>
        <v>#N/A</v>
      </c>
      <c r="BC118" s="161" t="str">
        <f>IF(BA118&gt;0,VLOOKUP(Бланк!$Q$10,D118:F10128,3,FALSE),"")</f>
        <v/>
      </c>
      <c r="BD118" s="161" t="e">
        <f t="shared" si="7"/>
        <v>#N/A</v>
      </c>
      <c r="CA118" s="161">
        <f>IF(ISNUMBER(SEARCH(Бланк!$Q$12,D118)),MAX($CA$1:CA117)+1,0)</f>
        <v>0</v>
      </c>
      <c r="CB118" s="161" t="e">
        <f>VLOOKUP(F118,Стекла!$A118:AA$1516,5,FALSE)</f>
        <v>#N/A</v>
      </c>
      <c r="CC118" s="161" t="str">
        <f>IF(CA118&gt;0,VLOOKUP(Бланк!$Q$12,D118:F10128,3,FALSE),"")</f>
        <v/>
      </c>
      <c r="DA118" s="161">
        <f>IF(ISNUMBER(SEARCH(Бланк!$Q$14,D118)),MAX($DA$1:DA117)+1,0)</f>
        <v>0</v>
      </c>
      <c r="DB118" s="161" t="e">
        <f>VLOOKUP(F118,Стекла!$A118:BA$1516,5,FALSE)</f>
        <v>#N/A</v>
      </c>
      <c r="DC118" s="161" t="str">
        <f>IF(DA118&gt;0,VLOOKUP(Бланк!$Q$14,D118:F10128,3,FALSE),"")</f>
        <v/>
      </c>
      <c r="EA118" s="161">
        <f>IF(ISNUMBER(SEARCH(Бланк!$Q$16,D118)),MAX($EA$1:EA117)+1,0)</f>
        <v>0</v>
      </c>
      <c r="EB118" s="161" t="e">
        <f>VLOOKUP(F118,Стекла!$A118:CA$1516,5,FALSE)</f>
        <v>#N/A</v>
      </c>
      <c r="EC118" s="161" t="str">
        <f>IF(EA118&gt;0,VLOOKUP(Бланк!$Q$16,D118:F10128,3,FALSE),"")</f>
        <v/>
      </c>
      <c r="FA118" s="161">
        <f>IF(ISNUMBER(SEARCH(Бланк!$Q$18,D118)),MAX($FA$1:FA117)+1,0)</f>
        <v>0</v>
      </c>
      <c r="FB118" s="161" t="e">
        <f>VLOOKUP(F118,Стекла!$A118:DA$1516,5,FALSE)</f>
        <v>#N/A</v>
      </c>
      <c r="FC118" s="161" t="str">
        <f>IF(FA118&gt;0,VLOOKUP(Бланк!$Q$18,D118:F10128,3,FALSE),"")</f>
        <v/>
      </c>
      <c r="GA118" s="161">
        <f>IF(ISNUMBER(SEARCH(Бланк!$Q$20,D118)),MAX($GA$1:GA117)+1,0)</f>
        <v>0</v>
      </c>
      <c r="GB118" s="161" t="e">
        <f>VLOOKUP(F118,Стекла!$A118:EA$1516,5,FALSE)</f>
        <v>#N/A</v>
      </c>
      <c r="GC118" s="161" t="str">
        <f>IF(GA118&gt;0,VLOOKUP(Бланк!$Q$20,D118:F10128,3,FALSE),"")</f>
        <v/>
      </c>
      <c r="HA118" s="161">
        <f>IF(ISNUMBER(SEARCH(Бланк!$Q$22,D118)),MAX($HA$1:HA117)+1,0)</f>
        <v>0</v>
      </c>
      <c r="HB118" s="161" t="e">
        <f>VLOOKUP(F118,Стекла!$A118:FA$1516,5,FALSE)</f>
        <v>#N/A</v>
      </c>
      <c r="HC118" s="161" t="str">
        <f>IF(HA118&gt;0,VLOOKUP(Бланк!$Q$22,D118:F10128,3,FALSE),"")</f>
        <v/>
      </c>
      <c r="IA118" s="161">
        <f>IF(ISNUMBER(SEARCH(Бланк!$Q$24,D118)),MAX($IA$1:IA117)+1,0)</f>
        <v>0</v>
      </c>
      <c r="IB118" s="161" t="e">
        <f>VLOOKUP(F118,Стекла!$A118:GA$1516,5,FALSE)</f>
        <v>#N/A</v>
      </c>
      <c r="IC118" s="161" t="str">
        <f>IF(IA118&gt;0,VLOOKUP(Бланк!$Q$24,D118:F10128,3,FALSE),"")</f>
        <v/>
      </c>
    </row>
    <row r="119" spans="1:237" x14ac:dyDescent="0.25">
      <c r="A119" s="161">
        <v>119</v>
      </c>
      <c r="B119" s="161">
        <f>IF(AND($E$1="ПУСТО",Стекла!E119&lt;&gt;""),MAX($B$1:B118)+1,IF(ISNUMBER(SEARCH($E$1,Стекла!B119)),MAX($B$1:B118)+1,0))</f>
        <v>0</v>
      </c>
      <c r="D119" s="161" t="str">
        <f>IF(ISERROR(F119),"",INDEX(Стекла!$E$2:$E$1001,F119,1))</f>
        <v/>
      </c>
      <c r="E119" s="161" t="str">
        <f>IF(ISERROR(F119),"",INDEX(Стекла!$B$2:$E$1001,F119,2))</f>
        <v/>
      </c>
      <c r="F119" s="161" t="e">
        <f>MATCH(ROW(A118),$B$2:B317,0)</f>
        <v>#N/A</v>
      </c>
      <c r="G119" s="161" t="str">
        <f>IF(AND(COUNTIF(D$2:D119,D119)=1,D119&lt;&gt;""),COUNT(G$1:G118)+1,"")</f>
        <v/>
      </c>
      <c r="H119" s="161" t="str">
        <f t="shared" si="4"/>
        <v/>
      </c>
      <c r="I119" s="161" t="e">
        <f t="shared" si="5"/>
        <v>#N/A</v>
      </c>
      <c r="J119" s="161">
        <f>IF(ISNUMBER(SEARCH(Бланк!$Q$6,D119)),MAX($J$1:J118)+1,0)</f>
        <v>0</v>
      </c>
      <c r="K119" s="161" t="e">
        <f>VLOOKUP(F119,Стекла!A119:AH1633,5,FALSE)</f>
        <v>#N/A</v>
      </c>
      <c r="L119" s="161" t="str">
        <f>IF(J119&gt;0,VLOOKUP(Бланк!$Q$6,D119:F317,3,FALSE),"")</f>
        <v/>
      </c>
      <c r="AA119" s="161">
        <f>IF(ISNUMBER(SEARCH(Бланк!$Q$8,D119)),MAX($AA$1:AA118)+1,0)</f>
        <v>0</v>
      </c>
      <c r="AB119" s="161" t="e">
        <f>VLOOKUP(F119,Стекла!A119:$AH$1516,5,FALSE)</f>
        <v>#N/A</v>
      </c>
      <c r="AC119" s="161" t="str">
        <f>IF(AA119&gt;0,VLOOKUP(Бланк!$Q$8,D119:F10129,3,FALSE),"")</f>
        <v/>
      </c>
      <c r="AD119" s="161" t="e">
        <f t="shared" si="6"/>
        <v>#N/A</v>
      </c>
      <c r="BA119" s="161">
        <f>IF(ISNUMBER(SEARCH(Бланк!$Q$10,D119)),MAX(BA$1:$BA118)+1,0)</f>
        <v>0</v>
      </c>
      <c r="BB119" s="161" t="e">
        <f>VLOOKUP(F119,Стекла!A119:$H$1516,5,FALSE)</f>
        <v>#N/A</v>
      </c>
      <c r="BC119" s="161" t="str">
        <f>IF(BA119&gt;0,VLOOKUP(Бланк!$Q$10,D119:F10129,3,FALSE),"")</f>
        <v/>
      </c>
      <c r="BD119" s="161" t="e">
        <f t="shared" si="7"/>
        <v>#N/A</v>
      </c>
      <c r="CA119" s="161">
        <f>IF(ISNUMBER(SEARCH(Бланк!$Q$12,D119)),MAX($CA$1:CA118)+1,0)</f>
        <v>0</v>
      </c>
      <c r="CB119" s="161" t="e">
        <f>VLOOKUP(F119,Стекла!$A119:AA$1516,5,FALSE)</f>
        <v>#N/A</v>
      </c>
      <c r="CC119" s="161" t="str">
        <f>IF(CA119&gt;0,VLOOKUP(Бланк!$Q$12,D119:F10129,3,FALSE),"")</f>
        <v/>
      </c>
      <c r="DA119" s="161">
        <f>IF(ISNUMBER(SEARCH(Бланк!$Q$14,D119)),MAX($DA$1:DA118)+1,0)</f>
        <v>0</v>
      </c>
      <c r="DB119" s="161" t="e">
        <f>VLOOKUP(F119,Стекла!$A119:BA$1516,5,FALSE)</f>
        <v>#N/A</v>
      </c>
      <c r="DC119" s="161" t="str">
        <f>IF(DA119&gt;0,VLOOKUP(Бланк!$Q$14,D119:F10129,3,FALSE),"")</f>
        <v/>
      </c>
      <c r="EA119" s="161">
        <f>IF(ISNUMBER(SEARCH(Бланк!$Q$16,D119)),MAX($EA$1:EA118)+1,0)</f>
        <v>0</v>
      </c>
      <c r="EB119" s="161" t="e">
        <f>VLOOKUP(F119,Стекла!$A119:CA$1516,5,FALSE)</f>
        <v>#N/A</v>
      </c>
      <c r="EC119" s="161" t="str">
        <f>IF(EA119&gt;0,VLOOKUP(Бланк!$Q$16,D119:F10129,3,FALSE),"")</f>
        <v/>
      </c>
      <c r="FA119" s="161">
        <f>IF(ISNUMBER(SEARCH(Бланк!$Q$18,D119)),MAX($FA$1:FA118)+1,0)</f>
        <v>0</v>
      </c>
      <c r="FB119" s="161" t="e">
        <f>VLOOKUP(F119,Стекла!$A119:DA$1516,5,FALSE)</f>
        <v>#N/A</v>
      </c>
      <c r="FC119" s="161" t="str">
        <f>IF(FA119&gt;0,VLOOKUP(Бланк!$Q$18,D119:F10129,3,FALSE),"")</f>
        <v/>
      </c>
      <c r="GA119" s="161">
        <f>IF(ISNUMBER(SEARCH(Бланк!$Q$20,D119)),MAX($GA$1:GA118)+1,0)</f>
        <v>0</v>
      </c>
      <c r="GB119" s="161" t="e">
        <f>VLOOKUP(F119,Стекла!$A119:EA$1516,5,FALSE)</f>
        <v>#N/A</v>
      </c>
      <c r="GC119" s="161" t="str">
        <f>IF(GA119&gt;0,VLOOKUP(Бланк!$Q$20,D119:F10129,3,FALSE),"")</f>
        <v/>
      </c>
      <c r="HA119" s="161">
        <f>IF(ISNUMBER(SEARCH(Бланк!$Q$22,D119)),MAX($HA$1:HA118)+1,0)</f>
        <v>0</v>
      </c>
      <c r="HB119" s="161" t="e">
        <f>VLOOKUP(F119,Стекла!$A119:FA$1516,5,FALSE)</f>
        <v>#N/A</v>
      </c>
      <c r="HC119" s="161" t="str">
        <f>IF(HA119&gt;0,VLOOKUP(Бланк!$Q$22,D119:F10129,3,FALSE),"")</f>
        <v/>
      </c>
      <c r="IA119" s="161">
        <f>IF(ISNUMBER(SEARCH(Бланк!$Q$24,D119)),MAX($IA$1:IA118)+1,0)</f>
        <v>0</v>
      </c>
      <c r="IB119" s="161" t="e">
        <f>VLOOKUP(F119,Стекла!$A119:GA$1516,5,FALSE)</f>
        <v>#N/A</v>
      </c>
      <c r="IC119" s="161" t="str">
        <f>IF(IA119&gt;0,VLOOKUP(Бланк!$Q$24,D119:F10129,3,FALSE),"")</f>
        <v/>
      </c>
    </row>
    <row r="120" spans="1:237" x14ac:dyDescent="0.25">
      <c r="A120" s="161">
        <v>120</v>
      </c>
      <c r="B120" s="161">
        <f>IF(AND($E$1="ПУСТО",Стекла!E120&lt;&gt;""),MAX($B$1:B119)+1,IF(ISNUMBER(SEARCH($E$1,Стекла!B120)),MAX($B$1:B119)+1,0))</f>
        <v>0</v>
      </c>
      <c r="D120" s="161" t="str">
        <f>IF(ISERROR(F120),"",INDEX(Стекла!$E$2:$E$1001,F120,1))</f>
        <v/>
      </c>
      <c r="E120" s="161" t="str">
        <f>IF(ISERROR(F120),"",INDEX(Стекла!$B$2:$E$1001,F120,2))</f>
        <v/>
      </c>
      <c r="F120" s="161" t="e">
        <f>MATCH(ROW(A119),$B$2:B318,0)</f>
        <v>#N/A</v>
      </c>
      <c r="G120" s="161" t="str">
        <f>IF(AND(COUNTIF(D$2:D120,D120)=1,D120&lt;&gt;""),COUNT(G$1:G119)+1,"")</f>
        <v/>
      </c>
      <c r="H120" s="161" t="str">
        <f t="shared" si="4"/>
        <v/>
      </c>
      <c r="I120" s="161" t="e">
        <f t="shared" si="5"/>
        <v>#N/A</v>
      </c>
      <c r="J120" s="161">
        <f>IF(ISNUMBER(SEARCH(Бланк!$Q$6,D120)),MAX($J$1:J119)+1,0)</f>
        <v>0</v>
      </c>
      <c r="K120" s="161" t="e">
        <f>VLOOKUP(F120,Стекла!A120:AH1634,5,FALSE)</f>
        <v>#N/A</v>
      </c>
      <c r="L120" s="161" t="str">
        <f>IF(J120&gt;0,VLOOKUP(Бланк!$Q$6,D120:F318,3,FALSE),"")</f>
        <v/>
      </c>
      <c r="AA120" s="161">
        <f>IF(ISNUMBER(SEARCH(Бланк!$Q$8,D120)),MAX($AA$1:AA119)+1,0)</f>
        <v>0</v>
      </c>
      <c r="AB120" s="161" t="e">
        <f>VLOOKUP(F120,Стекла!A120:$AH$1516,5,FALSE)</f>
        <v>#N/A</v>
      </c>
      <c r="AC120" s="161" t="str">
        <f>IF(AA120&gt;0,VLOOKUP(Бланк!$Q$8,D120:F10130,3,FALSE),"")</f>
        <v/>
      </c>
      <c r="AD120" s="161" t="e">
        <f t="shared" si="6"/>
        <v>#N/A</v>
      </c>
      <c r="BA120" s="161">
        <f>IF(ISNUMBER(SEARCH(Бланк!$Q$10,D120)),MAX(BA$1:$BA119)+1,0)</f>
        <v>0</v>
      </c>
      <c r="BB120" s="161" t="e">
        <f>VLOOKUP(F120,Стекла!A120:$H$1516,5,FALSE)</f>
        <v>#N/A</v>
      </c>
      <c r="BC120" s="161" t="str">
        <f>IF(BA120&gt;0,VLOOKUP(Бланк!$Q$10,D120:F10130,3,FALSE),"")</f>
        <v/>
      </c>
      <c r="BD120" s="161" t="e">
        <f t="shared" si="7"/>
        <v>#N/A</v>
      </c>
      <c r="CA120" s="161">
        <f>IF(ISNUMBER(SEARCH(Бланк!$Q$12,D120)),MAX($CA$1:CA119)+1,0)</f>
        <v>0</v>
      </c>
      <c r="CB120" s="161" t="e">
        <f>VLOOKUP(F120,Стекла!$A120:AA$1516,5,FALSE)</f>
        <v>#N/A</v>
      </c>
      <c r="CC120" s="161" t="str">
        <f>IF(CA120&gt;0,VLOOKUP(Бланк!$Q$12,D120:F10130,3,FALSE),"")</f>
        <v/>
      </c>
      <c r="DA120" s="161">
        <f>IF(ISNUMBER(SEARCH(Бланк!$Q$14,D120)),MAX($DA$1:DA119)+1,0)</f>
        <v>0</v>
      </c>
      <c r="DB120" s="161" t="e">
        <f>VLOOKUP(F120,Стекла!$A120:BA$1516,5,FALSE)</f>
        <v>#N/A</v>
      </c>
      <c r="DC120" s="161" t="str">
        <f>IF(DA120&gt;0,VLOOKUP(Бланк!$Q$14,D120:F10130,3,FALSE),"")</f>
        <v/>
      </c>
      <c r="EA120" s="161">
        <f>IF(ISNUMBER(SEARCH(Бланк!$Q$16,D120)),MAX($EA$1:EA119)+1,0)</f>
        <v>0</v>
      </c>
      <c r="EB120" s="161" t="e">
        <f>VLOOKUP(F120,Стекла!$A120:CA$1516,5,FALSE)</f>
        <v>#N/A</v>
      </c>
      <c r="EC120" s="161" t="str">
        <f>IF(EA120&gt;0,VLOOKUP(Бланк!$Q$16,D120:F10130,3,FALSE),"")</f>
        <v/>
      </c>
      <c r="FA120" s="161">
        <f>IF(ISNUMBER(SEARCH(Бланк!$Q$18,D120)),MAX($FA$1:FA119)+1,0)</f>
        <v>0</v>
      </c>
      <c r="FB120" s="161" t="e">
        <f>VLOOKUP(F120,Стекла!$A120:DA$1516,5,FALSE)</f>
        <v>#N/A</v>
      </c>
      <c r="FC120" s="161" t="str">
        <f>IF(FA120&gt;0,VLOOKUP(Бланк!$Q$18,D120:F10130,3,FALSE),"")</f>
        <v/>
      </c>
      <c r="GA120" s="161">
        <f>IF(ISNUMBER(SEARCH(Бланк!$Q$20,D120)),MAX($GA$1:GA119)+1,0)</f>
        <v>0</v>
      </c>
      <c r="GB120" s="161" t="e">
        <f>VLOOKUP(F120,Стекла!$A120:EA$1516,5,FALSE)</f>
        <v>#N/A</v>
      </c>
      <c r="GC120" s="161" t="str">
        <f>IF(GA120&gt;0,VLOOKUP(Бланк!$Q$20,D120:F10130,3,FALSE),"")</f>
        <v/>
      </c>
      <c r="HA120" s="161">
        <f>IF(ISNUMBER(SEARCH(Бланк!$Q$22,D120)),MAX($HA$1:HA119)+1,0)</f>
        <v>0</v>
      </c>
      <c r="HB120" s="161" t="e">
        <f>VLOOKUP(F120,Стекла!$A120:FA$1516,5,FALSE)</f>
        <v>#N/A</v>
      </c>
      <c r="HC120" s="161" t="str">
        <f>IF(HA120&gt;0,VLOOKUP(Бланк!$Q$22,D120:F10130,3,FALSE),"")</f>
        <v/>
      </c>
      <c r="IA120" s="161">
        <f>IF(ISNUMBER(SEARCH(Бланк!$Q$24,D120)),MAX($IA$1:IA119)+1,0)</f>
        <v>0</v>
      </c>
      <c r="IB120" s="161" t="e">
        <f>VLOOKUP(F120,Стекла!$A120:GA$1516,5,FALSE)</f>
        <v>#N/A</v>
      </c>
      <c r="IC120" s="161" t="str">
        <f>IF(IA120&gt;0,VLOOKUP(Бланк!$Q$24,D120:F10130,3,FALSE),"")</f>
        <v/>
      </c>
    </row>
    <row r="121" spans="1:237" x14ac:dyDescent="0.25">
      <c r="A121" s="161">
        <v>121</v>
      </c>
      <c r="B121" s="161">
        <f>IF(AND($E$1="ПУСТО",Стекла!E121&lt;&gt;""),MAX($B$1:B120)+1,IF(ISNUMBER(SEARCH($E$1,Стекла!B121)),MAX($B$1:B120)+1,0))</f>
        <v>0</v>
      </c>
      <c r="D121" s="161" t="str">
        <f>IF(ISERROR(F121),"",INDEX(Стекла!$E$2:$E$1001,F121,1))</f>
        <v/>
      </c>
      <c r="E121" s="161" t="str">
        <f>IF(ISERROR(F121),"",INDEX(Стекла!$B$2:$E$1001,F121,2))</f>
        <v/>
      </c>
      <c r="F121" s="161" t="e">
        <f>MATCH(ROW(A120),$B$2:B319,0)</f>
        <v>#N/A</v>
      </c>
      <c r="G121" s="161" t="str">
        <f>IF(AND(COUNTIF(D$2:D121,D121)=1,D121&lt;&gt;""),COUNT(G$1:G120)+1,"")</f>
        <v/>
      </c>
      <c r="H121" s="161" t="str">
        <f t="shared" si="4"/>
        <v/>
      </c>
      <c r="I121" s="161" t="e">
        <f t="shared" si="5"/>
        <v>#N/A</v>
      </c>
      <c r="J121" s="161">
        <f>IF(ISNUMBER(SEARCH(Бланк!$Q$6,D121)),MAX($J$1:J120)+1,0)</f>
        <v>0</v>
      </c>
      <c r="K121" s="161" t="e">
        <f>VLOOKUP(F121,Стекла!A121:AH1635,5,FALSE)</f>
        <v>#N/A</v>
      </c>
      <c r="L121" s="161" t="str">
        <f>IF(J121&gt;0,VLOOKUP(Бланк!$Q$6,D121:F319,3,FALSE),"")</f>
        <v/>
      </c>
      <c r="AA121" s="161">
        <f>IF(ISNUMBER(SEARCH(Бланк!$Q$8,D121)),MAX($AA$1:AA120)+1,0)</f>
        <v>0</v>
      </c>
      <c r="AB121" s="161" t="e">
        <f>VLOOKUP(F121,Стекла!A121:$AH$1516,5,FALSE)</f>
        <v>#N/A</v>
      </c>
      <c r="AC121" s="161" t="str">
        <f>IF(AA121&gt;0,VLOOKUP(Бланк!$Q$8,D121:F10131,3,FALSE),"")</f>
        <v/>
      </c>
      <c r="AD121" s="161" t="e">
        <f t="shared" si="6"/>
        <v>#N/A</v>
      </c>
      <c r="BA121" s="161">
        <f>IF(ISNUMBER(SEARCH(Бланк!$Q$10,D121)),MAX(BA$1:$BA120)+1,0)</f>
        <v>0</v>
      </c>
      <c r="BB121" s="161" t="e">
        <f>VLOOKUP(F121,Стекла!A121:$H$1516,5,FALSE)</f>
        <v>#N/A</v>
      </c>
      <c r="BC121" s="161" t="str">
        <f>IF(BA121&gt;0,VLOOKUP(Бланк!$Q$10,D121:F10131,3,FALSE),"")</f>
        <v/>
      </c>
      <c r="BD121" s="161" t="e">
        <f t="shared" si="7"/>
        <v>#N/A</v>
      </c>
      <c r="CA121" s="161">
        <f>IF(ISNUMBER(SEARCH(Бланк!$Q$12,D121)),MAX($CA$1:CA120)+1,0)</f>
        <v>0</v>
      </c>
      <c r="CB121" s="161" t="e">
        <f>VLOOKUP(F121,Стекла!$A121:AA$1516,5,FALSE)</f>
        <v>#N/A</v>
      </c>
      <c r="CC121" s="161" t="str">
        <f>IF(CA121&gt;0,VLOOKUP(Бланк!$Q$12,D121:F10131,3,FALSE),"")</f>
        <v/>
      </c>
      <c r="DA121" s="161">
        <f>IF(ISNUMBER(SEARCH(Бланк!$Q$14,D121)),MAX($DA$1:DA120)+1,0)</f>
        <v>0</v>
      </c>
      <c r="DB121" s="161" t="e">
        <f>VLOOKUP(F121,Стекла!$A121:BA$1516,5,FALSE)</f>
        <v>#N/A</v>
      </c>
      <c r="DC121" s="161" t="str">
        <f>IF(DA121&gt;0,VLOOKUP(Бланк!$Q$14,D121:F10131,3,FALSE),"")</f>
        <v/>
      </c>
      <c r="EA121" s="161">
        <f>IF(ISNUMBER(SEARCH(Бланк!$Q$16,D121)),MAX($EA$1:EA120)+1,0)</f>
        <v>0</v>
      </c>
      <c r="EB121" s="161" t="e">
        <f>VLOOKUP(F121,Стекла!$A121:CA$1516,5,FALSE)</f>
        <v>#N/A</v>
      </c>
      <c r="EC121" s="161" t="str">
        <f>IF(EA121&gt;0,VLOOKUP(Бланк!$Q$16,D121:F10131,3,FALSE),"")</f>
        <v/>
      </c>
      <c r="FA121" s="161">
        <f>IF(ISNUMBER(SEARCH(Бланк!$Q$18,D121)),MAX($FA$1:FA120)+1,0)</f>
        <v>0</v>
      </c>
      <c r="FB121" s="161" t="e">
        <f>VLOOKUP(F121,Стекла!$A121:DA$1516,5,FALSE)</f>
        <v>#N/A</v>
      </c>
      <c r="FC121" s="161" t="str">
        <f>IF(FA121&gt;0,VLOOKUP(Бланк!$Q$18,D121:F10131,3,FALSE),"")</f>
        <v/>
      </c>
      <c r="GA121" s="161">
        <f>IF(ISNUMBER(SEARCH(Бланк!$Q$20,D121)),MAX($GA$1:GA120)+1,0)</f>
        <v>0</v>
      </c>
      <c r="GB121" s="161" t="e">
        <f>VLOOKUP(F121,Стекла!$A121:EA$1516,5,FALSE)</f>
        <v>#N/A</v>
      </c>
      <c r="GC121" s="161" t="str">
        <f>IF(GA121&gt;0,VLOOKUP(Бланк!$Q$20,D121:F10131,3,FALSE),"")</f>
        <v/>
      </c>
      <c r="HA121" s="161">
        <f>IF(ISNUMBER(SEARCH(Бланк!$Q$22,D121)),MAX($HA$1:HA120)+1,0)</f>
        <v>0</v>
      </c>
      <c r="HB121" s="161" t="e">
        <f>VLOOKUP(F121,Стекла!$A121:FA$1516,5,FALSE)</f>
        <v>#N/A</v>
      </c>
      <c r="HC121" s="161" t="str">
        <f>IF(HA121&gt;0,VLOOKUP(Бланк!$Q$22,D121:F10131,3,FALSE),"")</f>
        <v/>
      </c>
      <c r="IA121" s="161">
        <f>IF(ISNUMBER(SEARCH(Бланк!$Q$24,D121)),MAX($IA$1:IA120)+1,0)</f>
        <v>0</v>
      </c>
      <c r="IB121" s="161" t="e">
        <f>VLOOKUP(F121,Стекла!$A121:GA$1516,5,FALSE)</f>
        <v>#N/A</v>
      </c>
      <c r="IC121" s="161" t="str">
        <f>IF(IA121&gt;0,VLOOKUP(Бланк!$Q$24,D121:F10131,3,FALSE),"")</f>
        <v/>
      </c>
    </row>
    <row r="122" spans="1:237" x14ac:dyDescent="0.25">
      <c r="A122" s="161">
        <v>122</v>
      </c>
      <c r="B122" s="161">
        <f>IF(AND($E$1="ПУСТО",Стекла!E122&lt;&gt;""),MAX($B$1:B121)+1,IF(ISNUMBER(SEARCH($E$1,Стекла!B122)),MAX($B$1:B121)+1,0))</f>
        <v>0</v>
      </c>
      <c r="D122" s="161" t="str">
        <f>IF(ISERROR(F122),"",INDEX(Стекла!$E$2:$E$1001,F122,1))</f>
        <v/>
      </c>
      <c r="E122" s="161" t="str">
        <f>IF(ISERROR(F122),"",INDEX(Стекла!$B$2:$E$1001,F122,2))</f>
        <v/>
      </c>
      <c r="F122" s="161" t="e">
        <f>MATCH(ROW(A121),$B$2:B320,0)</f>
        <v>#N/A</v>
      </c>
      <c r="G122" s="161" t="str">
        <f>IF(AND(COUNTIF(D$2:D122,D122)=1,D122&lt;&gt;""),COUNT(G$1:G121)+1,"")</f>
        <v/>
      </c>
      <c r="H122" s="161" t="str">
        <f t="shared" si="4"/>
        <v/>
      </c>
      <c r="I122" s="161" t="e">
        <f t="shared" si="5"/>
        <v>#N/A</v>
      </c>
      <c r="J122" s="161">
        <f>IF(ISNUMBER(SEARCH(Бланк!$Q$6,D122)),MAX($J$1:J121)+1,0)</f>
        <v>0</v>
      </c>
      <c r="K122" s="161" t="e">
        <f>VLOOKUP(F122,Стекла!A122:AH1636,5,FALSE)</f>
        <v>#N/A</v>
      </c>
      <c r="L122" s="161" t="str">
        <f>IF(J122&gt;0,VLOOKUP(Бланк!$Q$6,D122:F320,3,FALSE),"")</f>
        <v/>
      </c>
      <c r="AA122" s="161">
        <f>IF(ISNUMBER(SEARCH(Бланк!$Q$8,D122)),MAX($AA$1:AA121)+1,0)</f>
        <v>0</v>
      </c>
      <c r="AB122" s="161" t="e">
        <f>VLOOKUP(F122,Стекла!A122:$AH$1516,5,FALSE)</f>
        <v>#N/A</v>
      </c>
      <c r="AC122" s="161" t="str">
        <f>IF(AA122&gt;0,VLOOKUP(Бланк!$Q$8,D122:F10132,3,FALSE),"")</f>
        <v/>
      </c>
      <c r="AD122" s="161" t="e">
        <f t="shared" si="6"/>
        <v>#N/A</v>
      </c>
      <c r="BA122" s="161">
        <f>IF(ISNUMBER(SEARCH(Бланк!$Q$10,D122)),MAX(BA$1:$BA121)+1,0)</f>
        <v>0</v>
      </c>
      <c r="BB122" s="161" t="e">
        <f>VLOOKUP(F122,Стекла!A122:$H$1516,5,FALSE)</f>
        <v>#N/A</v>
      </c>
      <c r="BC122" s="161" t="str">
        <f>IF(BA122&gt;0,VLOOKUP(Бланк!$Q$10,D122:F10132,3,FALSE),"")</f>
        <v/>
      </c>
      <c r="BD122" s="161" t="e">
        <f t="shared" si="7"/>
        <v>#N/A</v>
      </c>
      <c r="CA122" s="161">
        <f>IF(ISNUMBER(SEARCH(Бланк!$Q$12,D122)),MAX($CA$1:CA121)+1,0)</f>
        <v>0</v>
      </c>
      <c r="CB122" s="161" t="e">
        <f>VLOOKUP(F122,Стекла!$A122:AA$1516,5,FALSE)</f>
        <v>#N/A</v>
      </c>
      <c r="CC122" s="161" t="str">
        <f>IF(CA122&gt;0,VLOOKUP(Бланк!$Q$12,D122:F10132,3,FALSE),"")</f>
        <v/>
      </c>
      <c r="DA122" s="161">
        <f>IF(ISNUMBER(SEARCH(Бланк!$Q$14,D122)),MAX($DA$1:DA121)+1,0)</f>
        <v>0</v>
      </c>
      <c r="DB122" s="161" t="e">
        <f>VLOOKUP(F122,Стекла!$A122:BA$1516,5,FALSE)</f>
        <v>#N/A</v>
      </c>
      <c r="DC122" s="161" t="str">
        <f>IF(DA122&gt;0,VLOOKUP(Бланк!$Q$14,D122:F10132,3,FALSE),"")</f>
        <v/>
      </c>
      <c r="EA122" s="161">
        <f>IF(ISNUMBER(SEARCH(Бланк!$Q$16,D122)),MAX($EA$1:EA121)+1,0)</f>
        <v>0</v>
      </c>
      <c r="EB122" s="161" t="e">
        <f>VLOOKUP(F122,Стекла!$A122:CA$1516,5,FALSE)</f>
        <v>#N/A</v>
      </c>
      <c r="EC122" s="161" t="str">
        <f>IF(EA122&gt;0,VLOOKUP(Бланк!$Q$16,D122:F10132,3,FALSE),"")</f>
        <v/>
      </c>
      <c r="FA122" s="161">
        <f>IF(ISNUMBER(SEARCH(Бланк!$Q$18,D122)),MAX($FA$1:FA121)+1,0)</f>
        <v>0</v>
      </c>
      <c r="FB122" s="161" t="e">
        <f>VLOOKUP(F122,Стекла!$A122:DA$1516,5,FALSE)</f>
        <v>#N/A</v>
      </c>
      <c r="FC122" s="161" t="str">
        <f>IF(FA122&gt;0,VLOOKUP(Бланк!$Q$18,D122:F10132,3,FALSE),"")</f>
        <v/>
      </c>
      <c r="GA122" s="161">
        <f>IF(ISNUMBER(SEARCH(Бланк!$Q$20,D122)),MAX($GA$1:GA121)+1,0)</f>
        <v>0</v>
      </c>
      <c r="GB122" s="161" t="e">
        <f>VLOOKUP(F122,Стекла!$A122:EA$1516,5,FALSE)</f>
        <v>#N/A</v>
      </c>
      <c r="GC122" s="161" t="str">
        <f>IF(GA122&gt;0,VLOOKUP(Бланк!$Q$20,D122:F10132,3,FALSE),"")</f>
        <v/>
      </c>
      <c r="HA122" s="161">
        <f>IF(ISNUMBER(SEARCH(Бланк!$Q$22,D122)),MAX($HA$1:HA121)+1,0)</f>
        <v>0</v>
      </c>
      <c r="HB122" s="161" t="e">
        <f>VLOOKUP(F122,Стекла!$A122:FA$1516,5,FALSE)</f>
        <v>#N/A</v>
      </c>
      <c r="HC122" s="161" t="str">
        <f>IF(HA122&gt;0,VLOOKUP(Бланк!$Q$22,D122:F10132,3,FALSE),"")</f>
        <v/>
      </c>
      <c r="IA122" s="161">
        <f>IF(ISNUMBER(SEARCH(Бланк!$Q$24,D122)),MAX($IA$1:IA121)+1,0)</f>
        <v>0</v>
      </c>
      <c r="IB122" s="161" t="e">
        <f>VLOOKUP(F122,Стекла!$A122:GA$1516,5,FALSE)</f>
        <v>#N/A</v>
      </c>
      <c r="IC122" s="161" t="str">
        <f>IF(IA122&gt;0,VLOOKUP(Бланк!$Q$24,D122:F10132,3,FALSE),"")</f>
        <v/>
      </c>
    </row>
    <row r="123" spans="1:237" x14ac:dyDescent="0.25">
      <c r="A123" s="161">
        <v>123</v>
      </c>
      <c r="B123" s="161">
        <f>IF(AND($E$1="ПУСТО",Стекла!E123&lt;&gt;""),MAX($B$1:B122)+1,IF(ISNUMBER(SEARCH($E$1,Стекла!B123)),MAX($B$1:B122)+1,0))</f>
        <v>0</v>
      </c>
      <c r="D123" s="161" t="str">
        <f>IF(ISERROR(F123),"",INDEX(Стекла!$E$2:$E$1001,F123,1))</f>
        <v/>
      </c>
      <c r="E123" s="161" t="str">
        <f>IF(ISERROR(F123),"",INDEX(Стекла!$B$2:$E$1001,F123,2))</f>
        <v/>
      </c>
      <c r="F123" s="161" t="e">
        <f>MATCH(ROW(A122),$B$2:B321,0)</f>
        <v>#N/A</v>
      </c>
      <c r="G123" s="161" t="str">
        <f>IF(AND(COUNTIF(D$2:D123,D123)=1,D123&lt;&gt;""),COUNT(G$1:G122)+1,"")</f>
        <v/>
      </c>
      <c r="H123" s="161" t="str">
        <f t="shared" si="4"/>
        <v/>
      </c>
      <c r="I123" s="161" t="e">
        <f t="shared" si="5"/>
        <v>#N/A</v>
      </c>
      <c r="J123" s="161">
        <f>IF(ISNUMBER(SEARCH(Бланк!$Q$6,D123)),MAX($J$1:J122)+1,0)</f>
        <v>0</v>
      </c>
      <c r="K123" s="161" t="e">
        <f>VLOOKUP(F123,Стекла!A123:AH1637,5,FALSE)</f>
        <v>#N/A</v>
      </c>
      <c r="L123" s="161" t="str">
        <f>IF(J123&gt;0,VLOOKUP(Бланк!$Q$6,D123:F321,3,FALSE),"")</f>
        <v/>
      </c>
      <c r="AA123" s="161">
        <f>IF(ISNUMBER(SEARCH(Бланк!$Q$8,D123)),MAX($AA$1:AA122)+1,0)</f>
        <v>0</v>
      </c>
      <c r="AB123" s="161" t="e">
        <f>VLOOKUP(F123,Стекла!A123:$AH$1516,5,FALSE)</f>
        <v>#N/A</v>
      </c>
      <c r="AC123" s="161" t="str">
        <f>IF(AA123&gt;0,VLOOKUP(Бланк!$Q$8,D123:F10133,3,FALSE),"")</f>
        <v/>
      </c>
      <c r="AD123" s="161" t="e">
        <f t="shared" si="6"/>
        <v>#N/A</v>
      </c>
      <c r="BA123" s="161">
        <f>IF(ISNUMBER(SEARCH(Бланк!$Q$10,D123)),MAX(BA$1:$BA122)+1,0)</f>
        <v>0</v>
      </c>
      <c r="BB123" s="161" t="e">
        <f>VLOOKUP(F123,Стекла!A123:$H$1516,5,FALSE)</f>
        <v>#N/A</v>
      </c>
      <c r="BC123" s="161" t="str">
        <f>IF(BA123&gt;0,VLOOKUP(Бланк!$Q$10,D123:F10133,3,FALSE),"")</f>
        <v/>
      </c>
      <c r="BD123" s="161" t="e">
        <f t="shared" si="7"/>
        <v>#N/A</v>
      </c>
      <c r="CA123" s="161">
        <f>IF(ISNUMBER(SEARCH(Бланк!$Q$12,D123)),MAX($CA$1:CA122)+1,0)</f>
        <v>0</v>
      </c>
      <c r="CB123" s="161" t="e">
        <f>VLOOKUP(F123,Стекла!$A123:AA$1516,5,FALSE)</f>
        <v>#N/A</v>
      </c>
      <c r="CC123" s="161" t="str">
        <f>IF(CA123&gt;0,VLOOKUP(Бланк!$Q$12,D123:F10133,3,FALSE),"")</f>
        <v/>
      </c>
      <c r="DA123" s="161">
        <f>IF(ISNUMBER(SEARCH(Бланк!$Q$14,D123)),MAX($DA$1:DA122)+1,0)</f>
        <v>0</v>
      </c>
      <c r="DB123" s="161" t="e">
        <f>VLOOKUP(F123,Стекла!$A123:BA$1516,5,FALSE)</f>
        <v>#N/A</v>
      </c>
      <c r="DC123" s="161" t="str">
        <f>IF(DA123&gt;0,VLOOKUP(Бланк!$Q$14,D123:F10133,3,FALSE),"")</f>
        <v/>
      </c>
      <c r="EA123" s="161">
        <f>IF(ISNUMBER(SEARCH(Бланк!$Q$16,D123)),MAX($EA$1:EA122)+1,0)</f>
        <v>0</v>
      </c>
      <c r="EB123" s="161" t="e">
        <f>VLOOKUP(F123,Стекла!$A123:CA$1516,5,FALSE)</f>
        <v>#N/A</v>
      </c>
      <c r="EC123" s="161" t="str">
        <f>IF(EA123&gt;0,VLOOKUP(Бланк!$Q$16,D123:F10133,3,FALSE),"")</f>
        <v/>
      </c>
      <c r="FA123" s="161">
        <f>IF(ISNUMBER(SEARCH(Бланк!$Q$18,D123)),MAX($FA$1:FA122)+1,0)</f>
        <v>0</v>
      </c>
      <c r="FB123" s="161" t="e">
        <f>VLOOKUP(F123,Стекла!$A123:DA$1516,5,FALSE)</f>
        <v>#N/A</v>
      </c>
      <c r="FC123" s="161" t="str">
        <f>IF(FA123&gt;0,VLOOKUP(Бланк!$Q$18,D123:F10133,3,FALSE),"")</f>
        <v/>
      </c>
      <c r="GA123" s="161">
        <f>IF(ISNUMBER(SEARCH(Бланк!$Q$20,D123)),MAX($GA$1:GA122)+1,0)</f>
        <v>0</v>
      </c>
      <c r="GB123" s="161" t="e">
        <f>VLOOKUP(F123,Стекла!$A123:EA$1516,5,FALSE)</f>
        <v>#N/A</v>
      </c>
      <c r="GC123" s="161" t="str">
        <f>IF(GA123&gt;0,VLOOKUP(Бланк!$Q$20,D123:F10133,3,FALSE),"")</f>
        <v/>
      </c>
      <c r="HA123" s="161">
        <f>IF(ISNUMBER(SEARCH(Бланк!$Q$22,D123)),MAX($HA$1:HA122)+1,0)</f>
        <v>0</v>
      </c>
      <c r="HB123" s="161" t="e">
        <f>VLOOKUP(F123,Стекла!$A123:FA$1516,5,FALSE)</f>
        <v>#N/A</v>
      </c>
      <c r="HC123" s="161" t="str">
        <f>IF(HA123&gt;0,VLOOKUP(Бланк!$Q$22,D123:F10133,3,FALSE),"")</f>
        <v/>
      </c>
      <c r="IA123" s="161">
        <f>IF(ISNUMBER(SEARCH(Бланк!$Q$24,D123)),MAX($IA$1:IA122)+1,0)</f>
        <v>0</v>
      </c>
      <c r="IB123" s="161" t="e">
        <f>VLOOKUP(F123,Стекла!$A123:GA$1516,5,FALSE)</f>
        <v>#N/A</v>
      </c>
      <c r="IC123" s="161" t="str">
        <f>IF(IA123&gt;0,VLOOKUP(Бланк!$Q$24,D123:F10133,3,FALSE),"")</f>
        <v/>
      </c>
    </row>
    <row r="124" spans="1:237" x14ac:dyDescent="0.25">
      <c r="A124" s="161">
        <v>124</v>
      </c>
      <c r="B124" s="161">
        <f>IF(AND($E$1="ПУСТО",Стекла!E124&lt;&gt;""),MAX($B$1:B123)+1,IF(ISNUMBER(SEARCH($E$1,Стекла!B124)),MAX($B$1:B123)+1,0))</f>
        <v>0</v>
      </c>
      <c r="D124" s="161" t="str">
        <f>IF(ISERROR(F124),"",INDEX(Стекла!$E$2:$E$1001,F124,1))</f>
        <v/>
      </c>
      <c r="E124" s="161" t="str">
        <f>IF(ISERROR(F124),"",INDEX(Стекла!$B$2:$E$1001,F124,2))</f>
        <v/>
      </c>
      <c r="F124" s="161" t="e">
        <f>MATCH(ROW(A123),$B$2:B322,0)</f>
        <v>#N/A</v>
      </c>
      <c r="G124" s="161" t="str">
        <f>IF(AND(COUNTIF(D$2:D124,D124)=1,D124&lt;&gt;""),COUNT(G$1:G123)+1,"")</f>
        <v/>
      </c>
      <c r="H124" s="161" t="str">
        <f t="shared" si="4"/>
        <v/>
      </c>
      <c r="I124" s="161" t="e">
        <f t="shared" si="5"/>
        <v>#N/A</v>
      </c>
      <c r="J124" s="161">
        <f>IF(ISNUMBER(SEARCH(Бланк!$Q$6,D124)),MAX($J$1:J123)+1,0)</f>
        <v>0</v>
      </c>
      <c r="K124" s="161" t="e">
        <f>VLOOKUP(F124,Стекла!A124:AH1638,5,FALSE)</f>
        <v>#N/A</v>
      </c>
      <c r="L124" s="161" t="str">
        <f>IF(J124&gt;0,VLOOKUP(Бланк!$Q$6,D124:F322,3,FALSE),"")</f>
        <v/>
      </c>
      <c r="AA124" s="161">
        <f>IF(ISNUMBER(SEARCH(Бланк!$Q$8,D124)),MAX($AA$1:AA123)+1,0)</f>
        <v>0</v>
      </c>
      <c r="AB124" s="161" t="e">
        <f>VLOOKUP(F124,Стекла!A124:$AH$1516,5,FALSE)</f>
        <v>#N/A</v>
      </c>
      <c r="AC124" s="161" t="str">
        <f>IF(AA124&gt;0,VLOOKUP(Бланк!$Q$8,D124:F10134,3,FALSE),"")</f>
        <v/>
      </c>
      <c r="AD124" s="161" t="e">
        <f t="shared" si="6"/>
        <v>#N/A</v>
      </c>
      <c r="BA124" s="161">
        <f>IF(ISNUMBER(SEARCH(Бланк!$Q$10,D124)),MAX(BA$1:$BA123)+1,0)</f>
        <v>0</v>
      </c>
      <c r="BB124" s="161" t="e">
        <f>VLOOKUP(F124,Стекла!A124:$H$1516,5,FALSE)</f>
        <v>#N/A</v>
      </c>
      <c r="BC124" s="161" t="str">
        <f>IF(BA124&gt;0,VLOOKUP(Бланк!$Q$10,D124:F10134,3,FALSE),"")</f>
        <v/>
      </c>
      <c r="BD124" s="161" t="e">
        <f t="shared" si="7"/>
        <v>#N/A</v>
      </c>
      <c r="CA124" s="161">
        <f>IF(ISNUMBER(SEARCH(Бланк!$Q$12,D124)),MAX($CA$1:CA123)+1,0)</f>
        <v>0</v>
      </c>
      <c r="CB124" s="161" t="e">
        <f>VLOOKUP(F124,Стекла!$A124:AA$1516,5,FALSE)</f>
        <v>#N/A</v>
      </c>
      <c r="CC124" s="161" t="str">
        <f>IF(CA124&gt;0,VLOOKUP(Бланк!$Q$12,D124:F10134,3,FALSE),"")</f>
        <v/>
      </c>
      <c r="DA124" s="161">
        <f>IF(ISNUMBER(SEARCH(Бланк!$Q$14,D124)),MAX($DA$1:DA123)+1,0)</f>
        <v>0</v>
      </c>
      <c r="DB124" s="161" t="e">
        <f>VLOOKUP(F124,Стекла!$A124:BA$1516,5,FALSE)</f>
        <v>#N/A</v>
      </c>
      <c r="DC124" s="161" t="str">
        <f>IF(DA124&gt;0,VLOOKUP(Бланк!$Q$14,D124:F10134,3,FALSE),"")</f>
        <v/>
      </c>
      <c r="EA124" s="161">
        <f>IF(ISNUMBER(SEARCH(Бланк!$Q$16,D124)),MAX($EA$1:EA123)+1,0)</f>
        <v>0</v>
      </c>
      <c r="EB124" s="161" t="e">
        <f>VLOOKUP(F124,Стекла!$A124:CA$1516,5,FALSE)</f>
        <v>#N/A</v>
      </c>
      <c r="EC124" s="161" t="str">
        <f>IF(EA124&gt;0,VLOOKUP(Бланк!$Q$16,D124:F10134,3,FALSE),"")</f>
        <v/>
      </c>
      <c r="FA124" s="161">
        <f>IF(ISNUMBER(SEARCH(Бланк!$Q$18,D124)),MAX($FA$1:FA123)+1,0)</f>
        <v>0</v>
      </c>
      <c r="FB124" s="161" t="e">
        <f>VLOOKUP(F124,Стекла!$A124:DA$1516,5,FALSE)</f>
        <v>#N/A</v>
      </c>
      <c r="FC124" s="161" t="str">
        <f>IF(FA124&gt;0,VLOOKUP(Бланк!$Q$18,D124:F10134,3,FALSE),"")</f>
        <v/>
      </c>
      <c r="GA124" s="161">
        <f>IF(ISNUMBER(SEARCH(Бланк!$Q$20,D124)),MAX($GA$1:GA123)+1,0)</f>
        <v>0</v>
      </c>
      <c r="GB124" s="161" t="e">
        <f>VLOOKUP(F124,Стекла!$A124:EA$1516,5,FALSE)</f>
        <v>#N/A</v>
      </c>
      <c r="GC124" s="161" t="str">
        <f>IF(GA124&gt;0,VLOOKUP(Бланк!$Q$20,D124:F10134,3,FALSE),"")</f>
        <v/>
      </c>
      <c r="HA124" s="161">
        <f>IF(ISNUMBER(SEARCH(Бланк!$Q$22,D124)),MAX($HA$1:HA123)+1,0)</f>
        <v>0</v>
      </c>
      <c r="HB124" s="161" t="e">
        <f>VLOOKUP(F124,Стекла!$A124:FA$1516,5,FALSE)</f>
        <v>#N/A</v>
      </c>
      <c r="HC124" s="161" t="str">
        <f>IF(HA124&gt;0,VLOOKUP(Бланк!$Q$22,D124:F10134,3,FALSE),"")</f>
        <v/>
      </c>
      <c r="IA124" s="161">
        <f>IF(ISNUMBER(SEARCH(Бланк!$Q$24,D124)),MAX($IA$1:IA123)+1,0)</f>
        <v>0</v>
      </c>
      <c r="IB124" s="161" t="e">
        <f>VLOOKUP(F124,Стекла!$A124:GA$1516,5,FALSE)</f>
        <v>#N/A</v>
      </c>
      <c r="IC124" s="161" t="str">
        <f>IF(IA124&gt;0,VLOOKUP(Бланк!$Q$24,D124:F10134,3,FALSE),"")</f>
        <v/>
      </c>
    </row>
    <row r="125" spans="1:237" x14ac:dyDescent="0.25">
      <c r="A125" s="161">
        <v>125</v>
      </c>
      <c r="B125" s="161">
        <f>IF(AND($E$1="ПУСТО",Стекла!E125&lt;&gt;""),MAX($B$1:B124)+1,IF(ISNUMBER(SEARCH($E$1,Стекла!B125)),MAX($B$1:B124)+1,0))</f>
        <v>0</v>
      </c>
      <c r="D125" s="161" t="str">
        <f>IF(ISERROR(F125),"",INDEX(Стекла!$E$2:$E$1001,F125,1))</f>
        <v/>
      </c>
      <c r="E125" s="161" t="str">
        <f>IF(ISERROR(F125),"",INDEX(Стекла!$B$2:$E$1001,F125,2))</f>
        <v/>
      </c>
      <c r="F125" s="161" t="e">
        <f>MATCH(ROW(A124),$B$2:B323,0)</f>
        <v>#N/A</v>
      </c>
      <c r="G125" s="161" t="str">
        <f>IF(AND(COUNTIF(D$2:D125,D125)=1,D125&lt;&gt;""),COUNT(G$1:G124)+1,"")</f>
        <v/>
      </c>
      <c r="H125" s="161" t="str">
        <f t="shared" si="4"/>
        <v/>
      </c>
      <c r="I125" s="161" t="e">
        <f t="shared" si="5"/>
        <v>#N/A</v>
      </c>
      <c r="J125" s="161">
        <f>IF(ISNUMBER(SEARCH(Бланк!$Q$6,D125)),MAX($J$1:J124)+1,0)</f>
        <v>0</v>
      </c>
      <c r="K125" s="161" t="e">
        <f>VLOOKUP(F125,Стекла!A125:AH1639,5,FALSE)</f>
        <v>#N/A</v>
      </c>
      <c r="L125" s="161" t="str">
        <f>IF(J125&gt;0,VLOOKUP(Бланк!$Q$6,D125:F323,3,FALSE),"")</f>
        <v/>
      </c>
      <c r="AA125" s="161">
        <f>IF(ISNUMBER(SEARCH(Бланк!$Q$8,D125)),MAX($AA$1:AA124)+1,0)</f>
        <v>0</v>
      </c>
      <c r="AB125" s="161" t="e">
        <f>VLOOKUP(F125,Стекла!A125:$AH$1516,5,FALSE)</f>
        <v>#N/A</v>
      </c>
      <c r="AC125" s="161" t="str">
        <f>IF(AA125&gt;0,VLOOKUP(Бланк!$Q$8,D125:F10135,3,FALSE),"")</f>
        <v/>
      </c>
      <c r="AD125" s="161" t="e">
        <f t="shared" si="6"/>
        <v>#N/A</v>
      </c>
      <c r="BA125" s="161">
        <f>IF(ISNUMBER(SEARCH(Бланк!$Q$10,D125)),MAX(BA$1:$BA124)+1,0)</f>
        <v>0</v>
      </c>
      <c r="BB125" s="161" t="e">
        <f>VLOOKUP(F125,Стекла!A125:$H$1516,5,FALSE)</f>
        <v>#N/A</v>
      </c>
      <c r="BC125" s="161" t="str">
        <f>IF(BA125&gt;0,VLOOKUP(Бланк!$Q$10,D125:F10135,3,FALSE),"")</f>
        <v/>
      </c>
      <c r="BD125" s="161" t="e">
        <f t="shared" si="7"/>
        <v>#N/A</v>
      </c>
      <c r="CA125" s="161">
        <f>IF(ISNUMBER(SEARCH(Бланк!$Q$12,D125)),MAX($CA$1:CA124)+1,0)</f>
        <v>0</v>
      </c>
      <c r="CB125" s="161" t="e">
        <f>VLOOKUP(F125,Стекла!$A125:AA$1516,5,FALSE)</f>
        <v>#N/A</v>
      </c>
      <c r="CC125" s="161" t="str">
        <f>IF(CA125&gt;0,VLOOKUP(Бланк!$Q$12,D125:F10135,3,FALSE),"")</f>
        <v/>
      </c>
      <c r="DA125" s="161">
        <f>IF(ISNUMBER(SEARCH(Бланк!$Q$14,D125)),MAX($DA$1:DA124)+1,0)</f>
        <v>0</v>
      </c>
      <c r="DB125" s="161" t="e">
        <f>VLOOKUP(F125,Стекла!$A125:BA$1516,5,FALSE)</f>
        <v>#N/A</v>
      </c>
      <c r="DC125" s="161" t="str">
        <f>IF(DA125&gt;0,VLOOKUP(Бланк!$Q$14,D125:F10135,3,FALSE),"")</f>
        <v/>
      </c>
      <c r="EA125" s="161">
        <f>IF(ISNUMBER(SEARCH(Бланк!$Q$16,D125)),MAX($EA$1:EA124)+1,0)</f>
        <v>0</v>
      </c>
      <c r="EB125" s="161" t="e">
        <f>VLOOKUP(F125,Стекла!$A125:CA$1516,5,FALSE)</f>
        <v>#N/A</v>
      </c>
      <c r="EC125" s="161" t="str">
        <f>IF(EA125&gt;0,VLOOKUP(Бланк!$Q$16,D125:F10135,3,FALSE),"")</f>
        <v/>
      </c>
      <c r="FA125" s="161">
        <f>IF(ISNUMBER(SEARCH(Бланк!$Q$18,D125)),MAX($FA$1:FA124)+1,0)</f>
        <v>0</v>
      </c>
      <c r="FB125" s="161" t="e">
        <f>VLOOKUP(F125,Стекла!$A125:DA$1516,5,FALSE)</f>
        <v>#N/A</v>
      </c>
      <c r="FC125" s="161" t="str">
        <f>IF(FA125&gt;0,VLOOKUP(Бланк!$Q$18,D125:F10135,3,FALSE),"")</f>
        <v/>
      </c>
      <c r="GA125" s="161">
        <f>IF(ISNUMBER(SEARCH(Бланк!$Q$20,D125)),MAX($GA$1:GA124)+1,0)</f>
        <v>0</v>
      </c>
      <c r="GB125" s="161" t="e">
        <f>VLOOKUP(F125,Стекла!$A125:EA$1516,5,FALSE)</f>
        <v>#N/A</v>
      </c>
      <c r="GC125" s="161" t="str">
        <f>IF(GA125&gt;0,VLOOKUP(Бланк!$Q$20,D125:F10135,3,FALSE),"")</f>
        <v/>
      </c>
      <c r="HA125" s="161">
        <f>IF(ISNUMBER(SEARCH(Бланк!$Q$22,D125)),MAX($HA$1:HA124)+1,0)</f>
        <v>0</v>
      </c>
      <c r="HB125" s="161" t="e">
        <f>VLOOKUP(F125,Стекла!$A125:FA$1516,5,FALSE)</f>
        <v>#N/A</v>
      </c>
      <c r="HC125" s="161" t="str">
        <f>IF(HA125&gt;0,VLOOKUP(Бланк!$Q$22,D125:F10135,3,FALSE),"")</f>
        <v/>
      </c>
      <c r="IA125" s="161">
        <f>IF(ISNUMBER(SEARCH(Бланк!$Q$24,D125)),MAX($IA$1:IA124)+1,0)</f>
        <v>0</v>
      </c>
      <c r="IB125" s="161" t="e">
        <f>VLOOKUP(F125,Стекла!$A125:GA$1516,5,FALSE)</f>
        <v>#N/A</v>
      </c>
      <c r="IC125" s="161" t="str">
        <f>IF(IA125&gt;0,VLOOKUP(Бланк!$Q$24,D125:F10135,3,FALSE),"")</f>
        <v/>
      </c>
    </row>
    <row r="126" spans="1:237" x14ac:dyDescent="0.25">
      <c r="A126" s="161">
        <v>126</v>
      </c>
      <c r="B126" s="161">
        <f>IF(AND($E$1="ПУСТО",Стекла!E126&lt;&gt;""),MAX($B$1:B125)+1,IF(ISNUMBER(SEARCH($E$1,Стекла!B126)),MAX($B$1:B125)+1,0))</f>
        <v>0</v>
      </c>
      <c r="D126" s="161" t="str">
        <f>IF(ISERROR(F126),"",INDEX(Стекла!$E$2:$E$1001,F126,1))</f>
        <v/>
      </c>
      <c r="E126" s="161" t="str">
        <f>IF(ISERROR(F126),"",INDEX(Стекла!$B$2:$E$1001,F126,2))</f>
        <v/>
      </c>
      <c r="F126" s="161" t="e">
        <f>MATCH(ROW(A125),$B$2:B324,0)</f>
        <v>#N/A</v>
      </c>
      <c r="G126" s="161" t="str">
        <f>IF(AND(COUNTIF(D$2:D126,D126)=1,D126&lt;&gt;""),COUNT(G$1:G125)+1,"")</f>
        <v/>
      </c>
      <c r="H126" s="161" t="str">
        <f t="shared" si="4"/>
        <v/>
      </c>
      <c r="I126" s="161" t="e">
        <f t="shared" si="5"/>
        <v>#N/A</v>
      </c>
      <c r="J126" s="161">
        <f>IF(ISNUMBER(SEARCH(Бланк!$Q$6,D126)),MAX($J$1:J125)+1,0)</f>
        <v>0</v>
      </c>
      <c r="K126" s="161" t="e">
        <f>VLOOKUP(F126,Стекла!A126:AH1640,5,FALSE)</f>
        <v>#N/A</v>
      </c>
      <c r="L126" s="161" t="str">
        <f>IF(J126&gt;0,VLOOKUP(Бланк!$Q$6,D126:F324,3,FALSE),"")</f>
        <v/>
      </c>
      <c r="AA126" s="161">
        <f>IF(ISNUMBER(SEARCH(Бланк!$Q$8,D126)),MAX($AA$1:AA125)+1,0)</f>
        <v>0</v>
      </c>
      <c r="AB126" s="161" t="e">
        <f>VLOOKUP(F126,Стекла!A126:$AH$1516,5,FALSE)</f>
        <v>#N/A</v>
      </c>
      <c r="AC126" s="161" t="str">
        <f>IF(AA126&gt;0,VLOOKUP(Бланк!$Q$8,D126:F10136,3,FALSE),"")</f>
        <v/>
      </c>
      <c r="AD126" s="161" t="e">
        <f t="shared" si="6"/>
        <v>#N/A</v>
      </c>
      <c r="BA126" s="161">
        <f>IF(ISNUMBER(SEARCH(Бланк!$Q$10,D126)),MAX(BA$1:$BA125)+1,0)</f>
        <v>0</v>
      </c>
      <c r="BB126" s="161" t="e">
        <f>VLOOKUP(F126,Стекла!A126:$H$1516,5,FALSE)</f>
        <v>#N/A</v>
      </c>
      <c r="BC126" s="161" t="str">
        <f>IF(BA126&gt;0,VLOOKUP(Бланк!$Q$10,D126:F10136,3,FALSE),"")</f>
        <v/>
      </c>
      <c r="BD126" s="161" t="e">
        <f t="shared" si="7"/>
        <v>#N/A</v>
      </c>
      <c r="CA126" s="161">
        <f>IF(ISNUMBER(SEARCH(Бланк!$Q$12,D126)),MAX($CA$1:CA125)+1,0)</f>
        <v>0</v>
      </c>
      <c r="CB126" s="161" t="e">
        <f>VLOOKUP(F126,Стекла!$A126:AA$1516,5,FALSE)</f>
        <v>#N/A</v>
      </c>
      <c r="CC126" s="161" t="str">
        <f>IF(CA126&gt;0,VLOOKUP(Бланк!$Q$12,D126:F10136,3,FALSE),"")</f>
        <v/>
      </c>
      <c r="DA126" s="161">
        <f>IF(ISNUMBER(SEARCH(Бланк!$Q$14,D126)),MAX($DA$1:DA125)+1,0)</f>
        <v>0</v>
      </c>
      <c r="DB126" s="161" t="e">
        <f>VLOOKUP(F126,Стекла!$A126:BA$1516,5,FALSE)</f>
        <v>#N/A</v>
      </c>
      <c r="DC126" s="161" t="str">
        <f>IF(DA126&gt;0,VLOOKUP(Бланк!$Q$14,D126:F10136,3,FALSE),"")</f>
        <v/>
      </c>
      <c r="EA126" s="161">
        <f>IF(ISNUMBER(SEARCH(Бланк!$Q$16,D126)),MAX($EA$1:EA125)+1,0)</f>
        <v>0</v>
      </c>
      <c r="EB126" s="161" t="e">
        <f>VLOOKUP(F126,Стекла!$A126:CA$1516,5,FALSE)</f>
        <v>#N/A</v>
      </c>
      <c r="EC126" s="161" t="str">
        <f>IF(EA126&gt;0,VLOOKUP(Бланк!$Q$16,D126:F10136,3,FALSE),"")</f>
        <v/>
      </c>
      <c r="FA126" s="161">
        <f>IF(ISNUMBER(SEARCH(Бланк!$Q$18,D126)),MAX($FA$1:FA125)+1,0)</f>
        <v>0</v>
      </c>
      <c r="FB126" s="161" t="e">
        <f>VLOOKUP(F126,Стекла!$A126:DA$1516,5,FALSE)</f>
        <v>#N/A</v>
      </c>
      <c r="FC126" s="161" t="str">
        <f>IF(FA126&gt;0,VLOOKUP(Бланк!$Q$18,D126:F10136,3,FALSE),"")</f>
        <v/>
      </c>
      <c r="GA126" s="161">
        <f>IF(ISNUMBER(SEARCH(Бланк!$Q$20,D126)),MAX($GA$1:GA125)+1,0)</f>
        <v>0</v>
      </c>
      <c r="GB126" s="161" t="e">
        <f>VLOOKUP(F126,Стекла!$A126:EA$1516,5,FALSE)</f>
        <v>#N/A</v>
      </c>
      <c r="GC126" s="161" t="str">
        <f>IF(GA126&gt;0,VLOOKUP(Бланк!$Q$20,D126:F10136,3,FALSE),"")</f>
        <v/>
      </c>
      <c r="HA126" s="161">
        <f>IF(ISNUMBER(SEARCH(Бланк!$Q$22,D126)),MAX($HA$1:HA125)+1,0)</f>
        <v>0</v>
      </c>
      <c r="HB126" s="161" t="e">
        <f>VLOOKUP(F126,Стекла!$A126:FA$1516,5,FALSE)</f>
        <v>#N/A</v>
      </c>
      <c r="HC126" s="161" t="str">
        <f>IF(HA126&gt;0,VLOOKUP(Бланк!$Q$22,D126:F10136,3,FALSE),"")</f>
        <v/>
      </c>
      <c r="IA126" s="161">
        <f>IF(ISNUMBER(SEARCH(Бланк!$Q$24,D126)),MAX($IA$1:IA125)+1,0)</f>
        <v>0</v>
      </c>
      <c r="IB126" s="161" t="e">
        <f>VLOOKUP(F126,Стекла!$A126:GA$1516,5,FALSE)</f>
        <v>#N/A</v>
      </c>
      <c r="IC126" s="161" t="str">
        <f>IF(IA126&gt;0,VLOOKUP(Бланк!$Q$24,D126:F10136,3,FALSE),"")</f>
        <v/>
      </c>
    </row>
    <row r="127" spans="1:237" x14ac:dyDescent="0.25">
      <c r="A127" s="161">
        <v>127</v>
      </c>
      <c r="B127" s="161">
        <f>IF(AND($E$1="ПУСТО",Стекла!E127&lt;&gt;""),MAX($B$1:B126)+1,IF(ISNUMBER(SEARCH($E$1,Стекла!B127)),MAX($B$1:B126)+1,0))</f>
        <v>0</v>
      </c>
      <c r="D127" s="161" t="str">
        <f>IF(ISERROR(F127),"",INDEX(Стекла!$E$2:$E$1001,F127,1))</f>
        <v/>
      </c>
      <c r="E127" s="161" t="str">
        <f>IF(ISERROR(F127),"",INDEX(Стекла!$B$2:$E$1001,F127,2))</f>
        <v/>
      </c>
      <c r="F127" s="161" t="e">
        <f>MATCH(ROW(A126),$B$2:B325,0)</f>
        <v>#N/A</v>
      </c>
      <c r="G127" s="161" t="str">
        <f>IF(AND(COUNTIF(D$2:D127,D127)=1,D127&lt;&gt;""),COUNT(G$1:G126)+1,"")</f>
        <v/>
      </c>
      <c r="H127" s="161" t="str">
        <f t="shared" si="4"/>
        <v/>
      </c>
      <c r="I127" s="161" t="e">
        <f t="shared" si="5"/>
        <v>#N/A</v>
      </c>
      <c r="J127" s="161">
        <f>IF(ISNUMBER(SEARCH(Бланк!$Q$6,D127)),MAX($J$1:J126)+1,0)</f>
        <v>0</v>
      </c>
      <c r="K127" s="161" t="e">
        <f>VLOOKUP(F127,Стекла!A127:AH1641,5,FALSE)</f>
        <v>#N/A</v>
      </c>
      <c r="L127" s="161" t="str">
        <f>IF(J127&gt;0,VLOOKUP(Бланк!$Q$6,D127:F325,3,FALSE),"")</f>
        <v/>
      </c>
      <c r="AA127" s="161">
        <f>IF(ISNUMBER(SEARCH(Бланк!$Q$8,D127)),MAX($AA$1:AA126)+1,0)</f>
        <v>0</v>
      </c>
      <c r="AB127" s="161" t="e">
        <f>VLOOKUP(F127,Стекла!A127:$AH$1516,5,FALSE)</f>
        <v>#N/A</v>
      </c>
      <c r="AC127" s="161" t="str">
        <f>IF(AA127&gt;0,VLOOKUP(Бланк!$Q$8,D127:F10137,3,FALSE),"")</f>
        <v/>
      </c>
      <c r="AD127" s="161" t="e">
        <f t="shared" si="6"/>
        <v>#N/A</v>
      </c>
      <c r="BA127" s="161">
        <f>IF(ISNUMBER(SEARCH(Бланк!$Q$10,D127)),MAX(BA$1:$BA126)+1,0)</f>
        <v>0</v>
      </c>
      <c r="BB127" s="161" t="e">
        <f>VLOOKUP(F127,Стекла!A127:$H$1516,5,FALSE)</f>
        <v>#N/A</v>
      </c>
      <c r="BC127" s="161" t="str">
        <f>IF(BA127&gt;0,VLOOKUP(Бланк!$Q$10,D127:F10137,3,FALSE),"")</f>
        <v/>
      </c>
      <c r="BD127" s="161" t="e">
        <f t="shared" si="7"/>
        <v>#N/A</v>
      </c>
      <c r="CA127" s="161">
        <f>IF(ISNUMBER(SEARCH(Бланк!$Q$12,D127)),MAX($CA$1:CA126)+1,0)</f>
        <v>0</v>
      </c>
      <c r="CB127" s="161" t="e">
        <f>VLOOKUP(F127,Стекла!$A127:AA$1516,5,FALSE)</f>
        <v>#N/A</v>
      </c>
      <c r="CC127" s="161" t="str">
        <f>IF(CA127&gt;0,VLOOKUP(Бланк!$Q$12,D127:F10137,3,FALSE),"")</f>
        <v/>
      </c>
      <c r="DA127" s="161">
        <f>IF(ISNUMBER(SEARCH(Бланк!$Q$14,D127)),MAX($DA$1:DA126)+1,0)</f>
        <v>0</v>
      </c>
      <c r="DB127" s="161" t="e">
        <f>VLOOKUP(F127,Стекла!$A127:BA$1516,5,FALSE)</f>
        <v>#N/A</v>
      </c>
      <c r="DC127" s="161" t="str">
        <f>IF(DA127&gt;0,VLOOKUP(Бланк!$Q$14,D127:F10137,3,FALSE),"")</f>
        <v/>
      </c>
      <c r="EA127" s="161">
        <f>IF(ISNUMBER(SEARCH(Бланк!$Q$16,D127)),MAX($EA$1:EA126)+1,0)</f>
        <v>0</v>
      </c>
      <c r="EB127" s="161" t="e">
        <f>VLOOKUP(F127,Стекла!$A127:CA$1516,5,FALSE)</f>
        <v>#N/A</v>
      </c>
      <c r="EC127" s="161" t="str">
        <f>IF(EA127&gt;0,VLOOKUP(Бланк!$Q$16,D127:F10137,3,FALSE),"")</f>
        <v/>
      </c>
      <c r="FA127" s="161">
        <f>IF(ISNUMBER(SEARCH(Бланк!$Q$18,D127)),MAX($FA$1:FA126)+1,0)</f>
        <v>0</v>
      </c>
      <c r="FB127" s="161" t="e">
        <f>VLOOKUP(F127,Стекла!$A127:DA$1516,5,FALSE)</f>
        <v>#N/A</v>
      </c>
      <c r="FC127" s="161" t="str">
        <f>IF(FA127&gt;0,VLOOKUP(Бланк!$Q$18,D127:F10137,3,FALSE),"")</f>
        <v/>
      </c>
      <c r="GA127" s="161">
        <f>IF(ISNUMBER(SEARCH(Бланк!$Q$20,D127)),MAX($GA$1:GA126)+1,0)</f>
        <v>0</v>
      </c>
      <c r="GB127" s="161" t="e">
        <f>VLOOKUP(F127,Стекла!$A127:EA$1516,5,FALSE)</f>
        <v>#N/A</v>
      </c>
      <c r="GC127" s="161" t="str">
        <f>IF(GA127&gt;0,VLOOKUP(Бланк!$Q$20,D127:F10137,3,FALSE),"")</f>
        <v/>
      </c>
      <c r="HA127" s="161">
        <f>IF(ISNUMBER(SEARCH(Бланк!$Q$22,D127)),MAX($HA$1:HA126)+1,0)</f>
        <v>0</v>
      </c>
      <c r="HB127" s="161" t="e">
        <f>VLOOKUP(F127,Стекла!$A127:FA$1516,5,FALSE)</f>
        <v>#N/A</v>
      </c>
      <c r="HC127" s="161" t="str">
        <f>IF(HA127&gt;0,VLOOKUP(Бланк!$Q$22,D127:F10137,3,FALSE),"")</f>
        <v/>
      </c>
      <c r="IA127" s="161">
        <f>IF(ISNUMBER(SEARCH(Бланк!$Q$24,D127)),MAX($IA$1:IA126)+1,0)</f>
        <v>0</v>
      </c>
      <c r="IB127" s="161" t="e">
        <f>VLOOKUP(F127,Стекла!$A127:GA$1516,5,FALSE)</f>
        <v>#N/A</v>
      </c>
      <c r="IC127" s="161" t="str">
        <f>IF(IA127&gt;0,VLOOKUP(Бланк!$Q$24,D127:F10137,3,FALSE),"")</f>
        <v/>
      </c>
    </row>
    <row r="128" spans="1:237" x14ac:dyDescent="0.25">
      <c r="A128" s="161">
        <v>128</v>
      </c>
      <c r="B128" s="161">
        <f>IF(AND($E$1="ПУСТО",Стекла!E128&lt;&gt;""),MAX($B$1:B127)+1,IF(ISNUMBER(SEARCH($E$1,Стекла!B128)),MAX($B$1:B127)+1,0))</f>
        <v>0</v>
      </c>
      <c r="D128" s="161" t="str">
        <f>IF(ISERROR(F128),"",INDEX(Стекла!$E$2:$E$1001,F128,1))</f>
        <v/>
      </c>
      <c r="E128" s="161" t="str">
        <f>IF(ISERROR(F128),"",INDEX(Стекла!$B$2:$E$1001,F128,2))</f>
        <v/>
      </c>
      <c r="F128" s="161" t="e">
        <f>MATCH(ROW(A127),$B$2:B326,0)</f>
        <v>#N/A</v>
      </c>
      <c r="G128" s="161" t="str">
        <f>IF(AND(COUNTIF(D$2:D128,D128)=1,D128&lt;&gt;""),COUNT(G$1:G127)+1,"")</f>
        <v/>
      </c>
      <c r="H128" s="161" t="str">
        <f t="shared" si="4"/>
        <v/>
      </c>
      <c r="I128" s="161" t="e">
        <f t="shared" si="5"/>
        <v>#N/A</v>
      </c>
      <c r="J128" s="161">
        <f>IF(ISNUMBER(SEARCH(Бланк!$Q$6,D128)),MAX($J$1:J127)+1,0)</f>
        <v>0</v>
      </c>
      <c r="K128" s="161" t="e">
        <f>VLOOKUP(F128,Стекла!A128:AH1642,5,FALSE)</f>
        <v>#N/A</v>
      </c>
      <c r="L128" s="161" t="str">
        <f>IF(J128&gt;0,VLOOKUP(Бланк!$Q$6,D128:F326,3,FALSE),"")</f>
        <v/>
      </c>
      <c r="AA128" s="161">
        <f>IF(ISNUMBER(SEARCH(Бланк!$Q$8,D128)),MAX($AA$1:AA127)+1,0)</f>
        <v>0</v>
      </c>
      <c r="AB128" s="161" t="e">
        <f>VLOOKUP(F128,Стекла!A128:$AH$1516,5,FALSE)</f>
        <v>#N/A</v>
      </c>
      <c r="AC128" s="161" t="str">
        <f>IF(AA128&gt;0,VLOOKUP(Бланк!$Q$8,D128:F10138,3,FALSE),"")</f>
        <v/>
      </c>
      <c r="AD128" s="161" t="e">
        <f t="shared" si="6"/>
        <v>#N/A</v>
      </c>
      <c r="BA128" s="161">
        <f>IF(ISNUMBER(SEARCH(Бланк!$Q$10,D128)),MAX(BA$1:$BA127)+1,0)</f>
        <v>0</v>
      </c>
      <c r="BB128" s="161" t="e">
        <f>VLOOKUP(F128,Стекла!A128:$H$1516,5,FALSE)</f>
        <v>#N/A</v>
      </c>
      <c r="BC128" s="161" t="str">
        <f>IF(BA128&gt;0,VLOOKUP(Бланк!$Q$10,D128:F10138,3,FALSE),"")</f>
        <v/>
      </c>
      <c r="BD128" s="161" t="e">
        <f t="shared" si="7"/>
        <v>#N/A</v>
      </c>
      <c r="CA128" s="161">
        <f>IF(ISNUMBER(SEARCH(Бланк!$Q$12,D128)),MAX($CA$1:CA127)+1,0)</f>
        <v>0</v>
      </c>
      <c r="CB128" s="161" t="e">
        <f>VLOOKUP(F128,Стекла!$A128:AA$1516,5,FALSE)</f>
        <v>#N/A</v>
      </c>
      <c r="CC128" s="161" t="str">
        <f>IF(CA128&gt;0,VLOOKUP(Бланк!$Q$12,D128:F10138,3,FALSE),"")</f>
        <v/>
      </c>
      <c r="DA128" s="161">
        <f>IF(ISNUMBER(SEARCH(Бланк!$Q$14,D128)),MAX($DA$1:DA127)+1,0)</f>
        <v>0</v>
      </c>
      <c r="DB128" s="161" t="e">
        <f>VLOOKUP(F128,Стекла!$A128:BA$1516,5,FALSE)</f>
        <v>#N/A</v>
      </c>
      <c r="DC128" s="161" t="str">
        <f>IF(DA128&gt;0,VLOOKUP(Бланк!$Q$14,D128:F10138,3,FALSE),"")</f>
        <v/>
      </c>
      <c r="EA128" s="161">
        <f>IF(ISNUMBER(SEARCH(Бланк!$Q$16,D128)),MAX($EA$1:EA127)+1,0)</f>
        <v>0</v>
      </c>
      <c r="EB128" s="161" t="e">
        <f>VLOOKUP(F128,Стекла!$A128:CA$1516,5,FALSE)</f>
        <v>#N/A</v>
      </c>
      <c r="EC128" s="161" t="str">
        <f>IF(EA128&gt;0,VLOOKUP(Бланк!$Q$16,D128:F10138,3,FALSE),"")</f>
        <v/>
      </c>
      <c r="FA128" s="161">
        <f>IF(ISNUMBER(SEARCH(Бланк!$Q$18,D128)),MAX($FA$1:FA127)+1,0)</f>
        <v>0</v>
      </c>
      <c r="FB128" s="161" t="e">
        <f>VLOOKUP(F128,Стекла!$A128:DA$1516,5,FALSE)</f>
        <v>#N/A</v>
      </c>
      <c r="FC128" s="161" t="str">
        <f>IF(FA128&gt;0,VLOOKUP(Бланк!$Q$18,D128:F10138,3,FALSE),"")</f>
        <v/>
      </c>
      <c r="GA128" s="161">
        <f>IF(ISNUMBER(SEARCH(Бланк!$Q$20,D128)),MAX($GA$1:GA127)+1,0)</f>
        <v>0</v>
      </c>
      <c r="GB128" s="161" t="e">
        <f>VLOOKUP(F128,Стекла!$A128:EA$1516,5,FALSE)</f>
        <v>#N/A</v>
      </c>
      <c r="GC128" s="161" t="str">
        <f>IF(GA128&gt;0,VLOOKUP(Бланк!$Q$20,D128:F10138,3,FALSE),"")</f>
        <v/>
      </c>
      <c r="HA128" s="161">
        <f>IF(ISNUMBER(SEARCH(Бланк!$Q$22,D128)),MAX($HA$1:HA127)+1,0)</f>
        <v>0</v>
      </c>
      <c r="HB128" s="161" t="e">
        <f>VLOOKUP(F128,Стекла!$A128:FA$1516,5,FALSE)</f>
        <v>#N/A</v>
      </c>
      <c r="HC128" s="161" t="str">
        <f>IF(HA128&gt;0,VLOOKUP(Бланк!$Q$22,D128:F10138,3,FALSE),"")</f>
        <v/>
      </c>
      <c r="IA128" s="161">
        <f>IF(ISNUMBER(SEARCH(Бланк!$Q$24,D128)),MAX($IA$1:IA127)+1,0)</f>
        <v>0</v>
      </c>
      <c r="IB128" s="161" t="e">
        <f>VLOOKUP(F128,Стекла!$A128:GA$1516,5,FALSE)</f>
        <v>#N/A</v>
      </c>
      <c r="IC128" s="161" t="str">
        <f>IF(IA128&gt;0,VLOOKUP(Бланк!$Q$24,D128:F10138,3,FALSE),"")</f>
        <v/>
      </c>
    </row>
    <row r="129" spans="1:237" x14ac:dyDescent="0.25">
      <c r="A129" s="161">
        <v>129</v>
      </c>
      <c r="B129" s="161">
        <f>IF(AND($E$1="ПУСТО",Стекла!E129&lt;&gt;""),MAX($B$1:B128)+1,IF(ISNUMBER(SEARCH($E$1,Стекла!B129)),MAX($B$1:B128)+1,0))</f>
        <v>0</v>
      </c>
      <c r="D129" s="161" t="str">
        <f>IF(ISERROR(F129),"",INDEX(Стекла!$E$2:$E$1001,F129,1))</f>
        <v/>
      </c>
      <c r="E129" s="161" t="str">
        <f>IF(ISERROR(F129),"",INDEX(Стекла!$B$2:$E$1001,F129,2))</f>
        <v/>
      </c>
      <c r="F129" s="161" t="e">
        <f>MATCH(ROW(A128),$B$2:B327,0)</f>
        <v>#N/A</v>
      </c>
      <c r="G129" s="161" t="str">
        <f>IF(AND(COUNTIF(D$2:D129,D129)=1,D129&lt;&gt;""),COUNT(G$1:G128)+1,"")</f>
        <v/>
      </c>
      <c r="H129" s="161" t="str">
        <f t="shared" si="4"/>
        <v/>
      </c>
      <c r="I129" s="161" t="e">
        <f t="shared" si="5"/>
        <v>#N/A</v>
      </c>
      <c r="J129" s="161">
        <f>IF(ISNUMBER(SEARCH(Бланк!$Q$6,D129)),MAX($J$1:J128)+1,0)</f>
        <v>0</v>
      </c>
      <c r="K129" s="161" t="e">
        <f>VLOOKUP(F129,Стекла!A129:AH1643,5,FALSE)</f>
        <v>#N/A</v>
      </c>
      <c r="L129" s="161" t="str">
        <f>IF(J129&gt;0,VLOOKUP(Бланк!$Q$6,D129:F327,3,FALSE),"")</f>
        <v/>
      </c>
      <c r="AA129" s="161">
        <f>IF(ISNUMBER(SEARCH(Бланк!$Q$8,D129)),MAX($AA$1:AA128)+1,0)</f>
        <v>0</v>
      </c>
      <c r="AB129" s="161" t="e">
        <f>VLOOKUP(F129,Стекла!A129:$AH$1516,5,FALSE)</f>
        <v>#N/A</v>
      </c>
      <c r="AC129" s="161" t="str">
        <f>IF(AA129&gt;0,VLOOKUP(Бланк!$Q$8,D129:F10139,3,FALSE),"")</f>
        <v/>
      </c>
      <c r="AD129" s="161" t="e">
        <f t="shared" si="6"/>
        <v>#N/A</v>
      </c>
      <c r="BA129" s="161">
        <f>IF(ISNUMBER(SEARCH(Бланк!$Q$10,D129)),MAX(BA$1:$BA128)+1,0)</f>
        <v>0</v>
      </c>
      <c r="BB129" s="161" t="e">
        <f>VLOOKUP(F129,Стекла!A129:$H$1516,5,FALSE)</f>
        <v>#N/A</v>
      </c>
      <c r="BC129" s="161" t="str">
        <f>IF(BA129&gt;0,VLOOKUP(Бланк!$Q$10,D129:F10139,3,FALSE),"")</f>
        <v/>
      </c>
      <c r="BD129" s="161" t="e">
        <f t="shared" si="7"/>
        <v>#N/A</v>
      </c>
      <c r="CA129" s="161">
        <f>IF(ISNUMBER(SEARCH(Бланк!$Q$12,D129)),MAX($CA$1:CA128)+1,0)</f>
        <v>0</v>
      </c>
      <c r="CB129" s="161" t="e">
        <f>VLOOKUP(F129,Стекла!$A129:AA$1516,5,FALSE)</f>
        <v>#N/A</v>
      </c>
      <c r="CC129" s="161" t="str">
        <f>IF(CA129&gt;0,VLOOKUP(Бланк!$Q$12,D129:F10139,3,FALSE),"")</f>
        <v/>
      </c>
      <c r="DA129" s="161">
        <f>IF(ISNUMBER(SEARCH(Бланк!$Q$14,D129)),MAX($DA$1:DA128)+1,0)</f>
        <v>0</v>
      </c>
      <c r="DB129" s="161" t="e">
        <f>VLOOKUP(F129,Стекла!$A129:BA$1516,5,FALSE)</f>
        <v>#N/A</v>
      </c>
      <c r="DC129" s="161" t="str">
        <f>IF(DA129&gt;0,VLOOKUP(Бланк!$Q$14,D129:F10139,3,FALSE),"")</f>
        <v/>
      </c>
      <c r="EA129" s="161">
        <f>IF(ISNUMBER(SEARCH(Бланк!$Q$16,D129)),MAX($EA$1:EA128)+1,0)</f>
        <v>0</v>
      </c>
      <c r="EB129" s="161" t="e">
        <f>VLOOKUP(F129,Стекла!$A129:CA$1516,5,FALSE)</f>
        <v>#N/A</v>
      </c>
      <c r="EC129" s="161" t="str">
        <f>IF(EA129&gt;0,VLOOKUP(Бланк!$Q$16,D129:F10139,3,FALSE),"")</f>
        <v/>
      </c>
      <c r="FA129" s="161">
        <f>IF(ISNUMBER(SEARCH(Бланк!$Q$18,D129)),MAX($FA$1:FA128)+1,0)</f>
        <v>0</v>
      </c>
      <c r="FB129" s="161" t="e">
        <f>VLOOKUP(F129,Стекла!$A129:DA$1516,5,FALSE)</f>
        <v>#N/A</v>
      </c>
      <c r="FC129" s="161" t="str">
        <f>IF(FA129&gt;0,VLOOKUP(Бланк!$Q$18,D129:F10139,3,FALSE),"")</f>
        <v/>
      </c>
      <c r="GA129" s="161">
        <f>IF(ISNUMBER(SEARCH(Бланк!$Q$20,D129)),MAX($GA$1:GA128)+1,0)</f>
        <v>0</v>
      </c>
      <c r="GB129" s="161" t="e">
        <f>VLOOKUP(F129,Стекла!$A129:EA$1516,5,FALSE)</f>
        <v>#N/A</v>
      </c>
      <c r="GC129" s="161" t="str">
        <f>IF(GA129&gt;0,VLOOKUP(Бланк!$Q$20,D129:F10139,3,FALSE),"")</f>
        <v/>
      </c>
      <c r="HA129" s="161">
        <f>IF(ISNUMBER(SEARCH(Бланк!$Q$22,D129)),MAX($HA$1:HA128)+1,0)</f>
        <v>0</v>
      </c>
      <c r="HB129" s="161" t="e">
        <f>VLOOKUP(F129,Стекла!$A129:FA$1516,5,FALSE)</f>
        <v>#N/A</v>
      </c>
      <c r="HC129" s="161" t="str">
        <f>IF(HA129&gt;0,VLOOKUP(Бланк!$Q$22,D129:F10139,3,FALSE),"")</f>
        <v/>
      </c>
      <c r="IA129" s="161">
        <f>IF(ISNUMBER(SEARCH(Бланк!$Q$24,D129)),MAX($IA$1:IA128)+1,0)</f>
        <v>0</v>
      </c>
      <c r="IB129" s="161" t="e">
        <f>VLOOKUP(F129,Стекла!$A129:GA$1516,5,FALSE)</f>
        <v>#N/A</v>
      </c>
      <c r="IC129" s="161" t="str">
        <f>IF(IA129&gt;0,VLOOKUP(Бланк!$Q$24,D129:F10139,3,FALSE),"")</f>
        <v/>
      </c>
    </row>
    <row r="130" spans="1:237" x14ac:dyDescent="0.25">
      <c r="A130" s="161">
        <v>130</v>
      </c>
      <c r="B130" s="161">
        <f>IF(AND($E$1="ПУСТО",Стекла!E130&lt;&gt;""),MAX($B$1:B129)+1,IF(ISNUMBER(SEARCH($E$1,Стекла!B130)),MAX($B$1:B129)+1,0))</f>
        <v>0</v>
      </c>
      <c r="D130" s="161" t="str">
        <f>IF(ISERROR(F130),"",INDEX(Стекла!$E$2:$E$1001,F130,1))</f>
        <v/>
      </c>
      <c r="E130" s="161" t="str">
        <f>IF(ISERROR(F130),"",INDEX(Стекла!$B$2:$E$1001,F130,2))</f>
        <v/>
      </c>
      <c r="F130" s="161" t="e">
        <f>MATCH(ROW(A129),$B$2:B328,0)</f>
        <v>#N/A</v>
      </c>
      <c r="G130" s="161" t="str">
        <f>IF(AND(COUNTIF(D$2:D130,D130)=1,D130&lt;&gt;""),COUNT(G$1:G129)+1,"")</f>
        <v/>
      </c>
      <c r="H130" s="161" t="str">
        <f t="shared" si="4"/>
        <v/>
      </c>
      <c r="I130" s="161" t="e">
        <f t="shared" si="5"/>
        <v>#N/A</v>
      </c>
      <c r="J130" s="161">
        <f>IF(ISNUMBER(SEARCH(Бланк!$Q$6,D130)),MAX($J$1:J129)+1,0)</f>
        <v>0</v>
      </c>
      <c r="K130" s="161" t="e">
        <f>VLOOKUP(F130,Стекла!A130:AH1644,5,FALSE)</f>
        <v>#N/A</v>
      </c>
      <c r="L130" s="161" t="str">
        <f>IF(J130&gt;0,VLOOKUP(Бланк!$Q$6,D130:F328,3,FALSE),"")</f>
        <v/>
      </c>
      <c r="AA130" s="161">
        <f>IF(ISNUMBER(SEARCH(Бланк!$Q$8,D130)),MAX($AA$1:AA129)+1,0)</f>
        <v>0</v>
      </c>
      <c r="AB130" s="161" t="e">
        <f>VLOOKUP(F130,Стекла!A130:$AH$1516,5,FALSE)</f>
        <v>#N/A</v>
      </c>
      <c r="AC130" s="161" t="str">
        <f>IF(AA130&gt;0,VLOOKUP(Бланк!$Q$8,D130:F10140,3,FALSE),"")</f>
        <v/>
      </c>
      <c r="AD130" s="161" t="e">
        <f t="shared" si="6"/>
        <v>#N/A</v>
      </c>
      <c r="BA130" s="161">
        <f>IF(ISNUMBER(SEARCH(Бланк!$Q$10,D130)),MAX(BA$1:$BA129)+1,0)</f>
        <v>0</v>
      </c>
      <c r="BB130" s="161" t="e">
        <f>VLOOKUP(F130,Стекла!A130:$H$1516,5,FALSE)</f>
        <v>#N/A</v>
      </c>
      <c r="BC130" s="161" t="str">
        <f>IF(BA130&gt;0,VLOOKUP(Бланк!$Q$10,D130:F10140,3,FALSE),"")</f>
        <v/>
      </c>
      <c r="BD130" s="161" t="e">
        <f t="shared" si="7"/>
        <v>#N/A</v>
      </c>
      <c r="CA130" s="161">
        <f>IF(ISNUMBER(SEARCH(Бланк!$Q$12,D130)),MAX($CA$1:CA129)+1,0)</f>
        <v>0</v>
      </c>
      <c r="CB130" s="161" t="e">
        <f>VLOOKUP(F130,Стекла!$A130:AA$1516,5,FALSE)</f>
        <v>#N/A</v>
      </c>
      <c r="CC130" s="161" t="str">
        <f>IF(CA130&gt;0,VLOOKUP(Бланк!$Q$12,D130:F10140,3,FALSE),"")</f>
        <v/>
      </c>
      <c r="DA130" s="161">
        <f>IF(ISNUMBER(SEARCH(Бланк!$Q$14,D130)),MAX($DA$1:DA129)+1,0)</f>
        <v>0</v>
      </c>
      <c r="DB130" s="161" t="e">
        <f>VLOOKUP(F130,Стекла!$A130:BA$1516,5,FALSE)</f>
        <v>#N/A</v>
      </c>
      <c r="DC130" s="161" t="str">
        <f>IF(DA130&gt;0,VLOOKUP(Бланк!$Q$14,D130:F10140,3,FALSE),"")</f>
        <v/>
      </c>
      <c r="EA130" s="161">
        <f>IF(ISNUMBER(SEARCH(Бланк!$Q$16,D130)),MAX($EA$1:EA129)+1,0)</f>
        <v>0</v>
      </c>
      <c r="EB130" s="161" t="e">
        <f>VLOOKUP(F130,Стекла!$A130:CA$1516,5,FALSE)</f>
        <v>#N/A</v>
      </c>
      <c r="EC130" s="161" t="str">
        <f>IF(EA130&gt;0,VLOOKUP(Бланк!$Q$16,D130:F10140,3,FALSE),"")</f>
        <v/>
      </c>
      <c r="FA130" s="161">
        <f>IF(ISNUMBER(SEARCH(Бланк!$Q$18,D130)),MAX($FA$1:FA129)+1,0)</f>
        <v>0</v>
      </c>
      <c r="FB130" s="161" t="e">
        <f>VLOOKUP(F130,Стекла!$A130:DA$1516,5,FALSE)</f>
        <v>#N/A</v>
      </c>
      <c r="FC130" s="161" t="str">
        <f>IF(FA130&gt;0,VLOOKUP(Бланк!$Q$18,D130:F10140,3,FALSE),"")</f>
        <v/>
      </c>
      <c r="GA130" s="161">
        <f>IF(ISNUMBER(SEARCH(Бланк!$Q$20,D130)),MAX($GA$1:GA129)+1,0)</f>
        <v>0</v>
      </c>
      <c r="GB130" s="161" t="e">
        <f>VLOOKUP(F130,Стекла!$A130:EA$1516,5,FALSE)</f>
        <v>#N/A</v>
      </c>
      <c r="GC130" s="161" t="str">
        <f>IF(GA130&gt;0,VLOOKUP(Бланк!$Q$20,D130:F10140,3,FALSE),"")</f>
        <v/>
      </c>
      <c r="HA130" s="161">
        <f>IF(ISNUMBER(SEARCH(Бланк!$Q$22,D130)),MAX($HA$1:HA129)+1,0)</f>
        <v>0</v>
      </c>
      <c r="HB130" s="161" t="e">
        <f>VLOOKUP(F130,Стекла!$A130:FA$1516,5,FALSE)</f>
        <v>#N/A</v>
      </c>
      <c r="HC130" s="161" t="str">
        <f>IF(HA130&gt;0,VLOOKUP(Бланк!$Q$22,D130:F10140,3,FALSE),"")</f>
        <v/>
      </c>
      <c r="IA130" s="161">
        <f>IF(ISNUMBER(SEARCH(Бланк!$Q$24,D130)),MAX($IA$1:IA129)+1,0)</f>
        <v>0</v>
      </c>
      <c r="IB130" s="161" t="e">
        <f>VLOOKUP(F130,Стекла!$A130:GA$1516,5,FALSE)</f>
        <v>#N/A</v>
      </c>
      <c r="IC130" s="161" t="str">
        <f>IF(IA130&gt;0,VLOOKUP(Бланк!$Q$24,D130:F10140,3,FALSE),"")</f>
        <v/>
      </c>
    </row>
    <row r="131" spans="1:237" x14ac:dyDescent="0.25">
      <c r="A131" s="161">
        <v>131</v>
      </c>
      <c r="B131" s="161">
        <f>IF(AND($E$1="ПУСТО",Стекла!E131&lt;&gt;""),MAX($B$1:B130)+1,IF(ISNUMBER(SEARCH($E$1,Стекла!B131)),MAX($B$1:B130)+1,0))</f>
        <v>0</v>
      </c>
      <c r="D131" s="161" t="str">
        <f>IF(ISERROR(F131),"",INDEX(Стекла!$E$2:$E$1001,F131,1))</f>
        <v/>
      </c>
      <c r="E131" s="161" t="str">
        <f>IF(ISERROR(F131),"",INDEX(Стекла!$B$2:$E$1001,F131,2))</f>
        <v/>
      </c>
      <c r="F131" s="161" t="e">
        <f>MATCH(ROW(A130),$B$2:B329,0)</f>
        <v>#N/A</v>
      </c>
      <c r="G131" s="161" t="str">
        <f>IF(AND(COUNTIF(D$2:D131,D131)=1,D131&lt;&gt;""),COUNT(G$1:G130)+1,"")</f>
        <v/>
      </c>
      <c r="H131" s="161" t="str">
        <f t="shared" ref="H131:H194" si="8">D131</f>
        <v/>
      </c>
      <c r="I131" s="161" t="e">
        <f t="shared" ref="I131:I194" si="9">VLOOKUP(ROW(A130),G131:H135,2,FALSE)</f>
        <v>#N/A</v>
      </c>
      <c r="J131" s="161">
        <f>IF(ISNUMBER(SEARCH(Бланк!$Q$6,D131)),MAX($J$1:J130)+1,0)</f>
        <v>0</v>
      </c>
      <c r="K131" s="161" t="e">
        <f>VLOOKUP(F131,Стекла!A131:AH1645,5,FALSE)</f>
        <v>#N/A</v>
      </c>
      <c r="L131" s="161" t="str">
        <f>IF(J131&gt;0,VLOOKUP(Бланк!$Q$6,D131:F329,3,FALSE),"")</f>
        <v/>
      </c>
      <c r="AA131" s="161">
        <f>IF(ISNUMBER(SEARCH(Бланк!$Q$8,D131)),MAX($AA$1:AA130)+1,0)</f>
        <v>0</v>
      </c>
      <c r="AB131" s="161" t="e">
        <f>VLOOKUP(F131,Стекла!A131:$AH$1516,5,FALSE)</f>
        <v>#N/A</v>
      </c>
      <c r="AC131" s="161" t="str">
        <f>IF(AA131&gt;0,VLOOKUP(Бланк!$Q$8,D131:F10141,3,FALSE),"")</f>
        <v/>
      </c>
      <c r="AD131" s="161" t="e">
        <f t="shared" ref="AD131:AD194" si="10">VLOOKUP(ROW(R130),$AB$2:$AC$200,2,FALSE)</f>
        <v>#N/A</v>
      </c>
      <c r="BA131" s="161">
        <f>IF(ISNUMBER(SEARCH(Бланк!$Q$10,D131)),MAX(BA$1:$BA130)+1,0)</f>
        <v>0</v>
      </c>
      <c r="BB131" s="161" t="e">
        <f>VLOOKUP(F131,Стекла!A131:$H$1516,5,FALSE)</f>
        <v>#N/A</v>
      </c>
      <c r="BC131" s="161" t="str">
        <f>IF(BA131&gt;0,VLOOKUP(Бланк!$Q$10,D131:F10141,3,FALSE),"")</f>
        <v/>
      </c>
      <c r="BD131" s="161" t="e">
        <f t="shared" ref="BD131:BD194" si="11">VLOOKUP(ROW(AR130),$BA$2:$BC$200,2,FALSE)</f>
        <v>#N/A</v>
      </c>
      <c r="CA131" s="161">
        <f>IF(ISNUMBER(SEARCH(Бланк!$Q$12,D131)),MAX($CA$1:CA130)+1,0)</f>
        <v>0</v>
      </c>
      <c r="CB131" s="161" t="e">
        <f>VLOOKUP(F131,Стекла!$A131:AA$1516,5,FALSE)</f>
        <v>#N/A</v>
      </c>
      <c r="CC131" s="161" t="str">
        <f>IF(CA131&gt;0,VLOOKUP(Бланк!$Q$12,D131:F10141,3,FALSE),"")</f>
        <v/>
      </c>
      <c r="DA131" s="161">
        <f>IF(ISNUMBER(SEARCH(Бланк!$Q$14,D131)),MAX($DA$1:DA130)+1,0)</f>
        <v>0</v>
      </c>
      <c r="DB131" s="161" t="e">
        <f>VLOOKUP(F131,Стекла!$A131:BA$1516,5,FALSE)</f>
        <v>#N/A</v>
      </c>
      <c r="DC131" s="161" t="str">
        <f>IF(DA131&gt;0,VLOOKUP(Бланк!$Q$14,D131:F10141,3,FALSE),"")</f>
        <v/>
      </c>
      <c r="EA131" s="161">
        <f>IF(ISNUMBER(SEARCH(Бланк!$Q$16,D131)),MAX($EA$1:EA130)+1,0)</f>
        <v>0</v>
      </c>
      <c r="EB131" s="161" t="e">
        <f>VLOOKUP(F131,Стекла!$A131:CA$1516,5,FALSE)</f>
        <v>#N/A</v>
      </c>
      <c r="EC131" s="161" t="str">
        <f>IF(EA131&gt;0,VLOOKUP(Бланк!$Q$16,D131:F10141,3,FALSE),"")</f>
        <v/>
      </c>
      <c r="FA131" s="161">
        <f>IF(ISNUMBER(SEARCH(Бланк!$Q$18,D131)),MAX($FA$1:FA130)+1,0)</f>
        <v>0</v>
      </c>
      <c r="FB131" s="161" t="e">
        <f>VLOOKUP(F131,Стекла!$A131:DA$1516,5,FALSE)</f>
        <v>#N/A</v>
      </c>
      <c r="FC131" s="161" t="str">
        <f>IF(FA131&gt;0,VLOOKUP(Бланк!$Q$18,D131:F10141,3,FALSE),"")</f>
        <v/>
      </c>
      <c r="GA131" s="161">
        <f>IF(ISNUMBER(SEARCH(Бланк!$Q$20,D131)),MAX($GA$1:GA130)+1,0)</f>
        <v>0</v>
      </c>
      <c r="GB131" s="161" t="e">
        <f>VLOOKUP(F131,Стекла!$A131:EA$1516,5,FALSE)</f>
        <v>#N/A</v>
      </c>
      <c r="GC131" s="161" t="str">
        <f>IF(GA131&gt;0,VLOOKUP(Бланк!$Q$20,D131:F10141,3,FALSE),"")</f>
        <v/>
      </c>
      <c r="HA131" s="161">
        <f>IF(ISNUMBER(SEARCH(Бланк!$Q$22,D131)),MAX($HA$1:HA130)+1,0)</f>
        <v>0</v>
      </c>
      <c r="HB131" s="161" t="e">
        <f>VLOOKUP(F131,Стекла!$A131:FA$1516,5,FALSE)</f>
        <v>#N/A</v>
      </c>
      <c r="HC131" s="161" t="str">
        <f>IF(HA131&gt;0,VLOOKUP(Бланк!$Q$22,D131:F10141,3,FALSE),"")</f>
        <v/>
      </c>
      <c r="IA131" s="161">
        <f>IF(ISNUMBER(SEARCH(Бланк!$Q$24,D131)),MAX($IA$1:IA130)+1,0)</f>
        <v>0</v>
      </c>
      <c r="IB131" s="161" t="e">
        <f>VLOOKUP(F131,Стекла!$A131:GA$1516,5,FALSE)</f>
        <v>#N/A</v>
      </c>
      <c r="IC131" s="161" t="str">
        <f>IF(IA131&gt;0,VLOOKUP(Бланк!$Q$24,D131:F10141,3,FALSE),"")</f>
        <v/>
      </c>
    </row>
    <row r="132" spans="1:237" x14ac:dyDescent="0.25">
      <c r="A132" s="161">
        <v>132</v>
      </c>
      <c r="B132" s="161">
        <f>IF(AND($E$1="ПУСТО",Стекла!E132&lt;&gt;""),MAX($B$1:B131)+1,IF(ISNUMBER(SEARCH($E$1,Стекла!B132)),MAX($B$1:B131)+1,0))</f>
        <v>0</v>
      </c>
      <c r="D132" s="161" t="str">
        <f>IF(ISERROR(F132),"",INDEX(Стекла!$E$2:$E$1001,F132,1))</f>
        <v/>
      </c>
      <c r="E132" s="161" t="str">
        <f>IF(ISERROR(F132),"",INDEX(Стекла!$B$2:$E$1001,F132,2))</f>
        <v/>
      </c>
      <c r="F132" s="161" t="e">
        <f>MATCH(ROW(A131),$B$2:B330,0)</f>
        <v>#N/A</v>
      </c>
      <c r="G132" s="161" t="str">
        <f>IF(AND(COUNTIF(D$2:D132,D132)=1,D132&lt;&gt;""),COUNT(G$1:G131)+1,"")</f>
        <v/>
      </c>
      <c r="H132" s="161" t="str">
        <f t="shared" si="8"/>
        <v/>
      </c>
      <c r="I132" s="161" t="e">
        <f t="shared" si="9"/>
        <v>#N/A</v>
      </c>
      <c r="J132" s="161">
        <f>IF(ISNUMBER(SEARCH(Бланк!$Q$6,D132)),MAX($J$1:J131)+1,0)</f>
        <v>0</v>
      </c>
      <c r="K132" s="161" t="e">
        <f>VLOOKUP(F132,Стекла!A132:AH1646,5,FALSE)</f>
        <v>#N/A</v>
      </c>
      <c r="L132" s="161" t="str">
        <f>IF(J132&gt;0,VLOOKUP(Бланк!$Q$6,D132:F330,3,FALSE),"")</f>
        <v/>
      </c>
      <c r="AA132" s="161">
        <f>IF(ISNUMBER(SEARCH(Бланк!$Q$8,D132)),MAX($AA$1:AA131)+1,0)</f>
        <v>0</v>
      </c>
      <c r="AB132" s="161" t="e">
        <f>VLOOKUP(F132,Стекла!A132:$AH$1516,5,FALSE)</f>
        <v>#N/A</v>
      </c>
      <c r="AC132" s="161" t="str">
        <f>IF(AA132&gt;0,VLOOKUP(Бланк!$Q$8,D132:F10142,3,FALSE),"")</f>
        <v/>
      </c>
      <c r="AD132" s="161" t="e">
        <f t="shared" si="10"/>
        <v>#N/A</v>
      </c>
      <c r="BA132" s="161">
        <f>IF(ISNUMBER(SEARCH(Бланк!$Q$10,D132)),MAX(BA$1:$BA131)+1,0)</f>
        <v>0</v>
      </c>
      <c r="BB132" s="161" t="e">
        <f>VLOOKUP(F132,Стекла!A132:$H$1516,5,FALSE)</f>
        <v>#N/A</v>
      </c>
      <c r="BC132" s="161" t="str">
        <f>IF(BA132&gt;0,VLOOKUP(Бланк!$Q$10,D132:F10142,3,FALSE),"")</f>
        <v/>
      </c>
      <c r="BD132" s="161" t="e">
        <f t="shared" si="11"/>
        <v>#N/A</v>
      </c>
      <c r="CA132" s="161">
        <f>IF(ISNUMBER(SEARCH(Бланк!$Q$12,D132)),MAX($CA$1:CA131)+1,0)</f>
        <v>0</v>
      </c>
      <c r="CB132" s="161" t="e">
        <f>VLOOKUP(F132,Стекла!$A132:AA$1516,5,FALSE)</f>
        <v>#N/A</v>
      </c>
      <c r="CC132" s="161" t="str">
        <f>IF(CA132&gt;0,VLOOKUP(Бланк!$Q$12,D132:F10142,3,FALSE),"")</f>
        <v/>
      </c>
      <c r="DA132" s="161">
        <f>IF(ISNUMBER(SEARCH(Бланк!$Q$14,D132)),MAX($DA$1:DA131)+1,0)</f>
        <v>0</v>
      </c>
      <c r="DB132" s="161" t="e">
        <f>VLOOKUP(F132,Стекла!$A132:BA$1516,5,FALSE)</f>
        <v>#N/A</v>
      </c>
      <c r="DC132" s="161" t="str">
        <f>IF(DA132&gt;0,VLOOKUP(Бланк!$Q$14,D132:F10142,3,FALSE),"")</f>
        <v/>
      </c>
      <c r="EA132" s="161">
        <f>IF(ISNUMBER(SEARCH(Бланк!$Q$16,D132)),MAX($EA$1:EA131)+1,0)</f>
        <v>0</v>
      </c>
      <c r="EB132" s="161" t="e">
        <f>VLOOKUP(F132,Стекла!$A132:CA$1516,5,FALSE)</f>
        <v>#N/A</v>
      </c>
      <c r="EC132" s="161" t="str">
        <f>IF(EA132&gt;0,VLOOKUP(Бланк!$Q$16,D132:F10142,3,FALSE),"")</f>
        <v/>
      </c>
      <c r="FA132" s="161">
        <f>IF(ISNUMBER(SEARCH(Бланк!$Q$18,D132)),MAX($FA$1:FA131)+1,0)</f>
        <v>0</v>
      </c>
      <c r="FB132" s="161" t="e">
        <f>VLOOKUP(F132,Стекла!$A132:DA$1516,5,FALSE)</f>
        <v>#N/A</v>
      </c>
      <c r="FC132" s="161" t="str">
        <f>IF(FA132&gt;0,VLOOKUP(Бланк!$Q$18,D132:F10142,3,FALSE),"")</f>
        <v/>
      </c>
      <c r="GA132" s="161">
        <f>IF(ISNUMBER(SEARCH(Бланк!$Q$20,D132)),MAX($GA$1:GA131)+1,0)</f>
        <v>0</v>
      </c>
      <c r="GB132" s="161" t="e">
        <f>VLOOKUP(F132,Стекла!$A132:EA$1516,5,FALSE)</f>
        <v>#N/A</v>
      </c>
      <c r="GC132" s="161" t="str">
        <f>IF(GA132&gt;0,VLOOKUP(Бланк!$Q$20,D132:F10142,3,FALSE),"")</f>
        <v/>
      </c>
      <c r="HA132" s="161">
        <f>IF(ISNUMBER(SEARCH(Бланк!$Q$22,D132)),MAX($HA$1:HA131)+1,0)</f>
        <v>0</v>
      </c>
      <c r="HB132" s="161" t="e">
        <f>VLOOKUP(F132,Стекла!$A132:FA$1516,5,FALSE)</f>
        <v>#N/A</v>
      </c>
      <c r="HC132" s="161" t="str">
        <f>IF(HA132&gt;0,VLOOKUP(Бланк!$Q$22,D132:F10142,3,FALSE),"")</f>
        <v/>
      </c>
      <c r="IA132" s="161">
        <f>IF(ISNUMBER(SEARCH(Бланк!$Q$24,D132)),MAX($IA$1:IA131)+1,0)</f>
        <v>0</v>
      </c>
      <c r="IB132" s="161" t="e">
        <f>VLOOKUP(F132,Стекла!$A132:GA$1516,5,FALSE)</f>
        <v>#N/A</v>
      </c>
      <c r="IC132" s="161" t="str">
        <f>IF(IA132&gt;0,VLOOKUP(Бланк!$Q$24,D132:F10142,3,FALSE),"")</f>
        <v/>
      </c>
    </row>
    <row r="133" spans="1:237" x14ac:dyDescent="0.25">
      <c r="A133" s="161">
        <v>133</v>
      </c>
      <c r="B133" s="161">
        <f>IF(AND($E$1="ПУСТО",Стекла!E133&lt;&gt;""),MAX($B$1:B132)+1,IF(ISNUMBER(SEARCH($E$1,Стекла!B133)),MAX($B$1:B132)+1,0))</f>
        <v>0</v>
      </c>
      <c r="D133" s="161" t="str">
        <f>IF(ISERROR(F133),"",INDEX(Стекла!$E$2:$E$1001,F133,1))</f>
        <v/>
      </c>
      <c r="E133" s="161" t="str">
        <f>IF(ISERROR(F133),"",INDEX(Стекла!$B$2:$E$1001,F133,2))</f>
        <v/>
      </c>
      <c r="F133" s="161" t="e">
        <f>MATCH(ROW(A132),$B$2:B331,0)</f>
        <v>#N/A</v>
      </c>
      <c r="G133" s="161" t="str">
        <f>IF(AND(COUNTIF(D$2:D133,D133)=1,D133&lt;&gt;""),COUNT(G$1:G132)+1,"")</f>
        <v/>
      </c>
      <c r="H133" s="161" t="str">
        <f t="shared" si="8"/>
        <v/>
      </c>
      <c r="I133" s="161" t="e">
        <f t="shared" si="9"/>
        <v>#N/A</v>
      </c>
      <c r="J133" s="161">
        <f>IF(ISNUMBER(SEARCH(Бланк!$Q$6,D133)),MAX($J$1:J132)+1,0)</f>
        <v>0</v>
      </c>
      <c r="K133" s="161" t="e">
        <f>VLOOKUP(F133,Стекла!A133:AH1647,5,FALSE)</f>
        <v>#N/A</v>
      </c>
      <c r="L133" s="161" t="str">
        <f>IF(J133&gt;0,VLOOKUP(Бланк!$Q$6,D133:F331,3,FALSE),"")</f>
        <v/>
      </c>
      <c r="AA133" s="161">
        <f>IF(ISNUMBER(SEARCH(Бланк!$Q$8,D133)),MAX($AA$1:AA132)+1,0)</f>
        <v>0</v>
      </c>
      <c r="AB133" s="161" t="e">
        <f>VLOOKUP(F133,Стекла!A133:$AH$1516,5,FALSE)</f>
        <v>#N/A</v>
      </c>
      <c r="AC133" s="161" t="str">
        <f>IF(AA133&gt;0,VLOOKUP(Бланк!$Q$8,D133:F10143,3,FALSE),"")</f>
        <v/>
      </c>
      <c r="AD133" s="161" t="e">
        <f t="shared" si="10"/>
        <v>#N/A</v>
      </c>
      <c r="BA133" s="161">
        <f>IF(ISNUMBER(SEARCH(Бланк!$Q$10,D133)),MAX(BA$1:$BA132)+1,0)</f>
        <v>0</v>
      </c>
      <c r="BB133" s="161" t="e">
        <f>VLOOKUP(F133,Стекла!A133:$H$1516,5,FALSE)</f>
        <v>#N/A</v>
      </c>
      <c r="BC133" s="161" t="str">
        <f>IF(BA133&gt;0,VLOOKUP(Бланк!$Q$10,D133:F10143,3,FALSE),"")</f>
        <v/>
      </c>
      <c r="BD133" s="161" t="e">
        <f t="shared" si="11"/>
        <v>#N/A</v>
      </c>
      <c r="CA133" s="161">
        <f>IF(ISNUMBER(SEARCH(Бланк!$Q$12,D133)),MAX($CA$1:CA132)+1,0)</f>
        <v>0</v>
      </c>
      <c r="CB133" s="161" t="e">
        <f>VLOOKUP(F133,Стекла!$A133:AA$1516,5,FALSE)</f>
        <v>#N/A</v>
      </c>
      <c r="CC133" s="161" t="str">
        <f>IF(CA133&gt;0,VLOOKUP(Бланк!$Q$12,D133:F10143,3,FALSE),"")</f>
        <v/>
      </c>
      <c r="DA133" s="161">
        <f>IF(ISNUMBER(SEARCH(Бланк!$Q$14,D133)),MAX($DA$1:DA132)+1,0)</f>
        <v>0</v>
      </c>
      <c r="DB133" s="161" t="e">
        <f>VLOOKUP(F133,Стекла!$A133:BA$1516,5,FALSE)</f>
        <v>#N/A</v>
      </c>
      <c r="DC133" s="161" t="str">
        <f>IF(DA133&gt;0,VLOOKUP(Бланк!$Q$14,D133:F10143,3,FALSE),"")</f>
        <v/>
      </c>
      <c r="EA133" s="161">
        <f>IF(ISNUMBER(SEARCH(Бланк!$Q$16,D133)),MAX($EA$1:EA132)+1,0)</f>
        <v>0</v>
      </c>
      <c r="EB133" s="161" t="e">
        <f>VLOOKUP(F133,Стекла!$A133:CA$1516,5,FALSE)</f>
        <v>#N/A</v>
      </c>
      <c r="EC133" s="161" t="str">
        <f>IF(EA133&gt;0,VLOOKUP(Бланк!$Q$16,D133:F10143,3,FALSE),"")</f>
        <v/>
      </c>
      <c r="FA133" s="161">
        <f>IF(ISNUMBER(SEARCH(Бланк!$Q$18,D133)),MAX($FA$1:FA132)+1,0)</f>
        <v>0</v>
      </c>
      <c r="FB133" s="161" t="e">
        <f>VLOOKUP(F133,Стекла!$A133:DA$1516,5,FALSE)</f>
        <v>#N/A</v>
      </c>
      <c r="FC133" s="161" t="str">
        <f>IF(FA133&gt;0,VLOOKUP(Бланк!$Q$18,D133:F10143,3,FALSE),"")</f>
        <v/>
      </c>
      <c r="GA133" s="161">
        <f>IF(ISNUMBER(SEARCH(Бланк!$Q$20,D133)),MAX($GA$1:GA132)+1,0)</f>
        <v>0</v>
      </c>
      <c r="GB133" s="161" t="e">
        <f>VLOOKUP(F133,Стекла!$A133:EA$1516,5,FALSE)</f>
        <v>#N/A</v>
      </c>
      <c r="GC133" s="161" t="str">
        <f>IF(GA133&gt;0,VLOOKUP(Бланк!$Q$20,D133:F10143,3,FALSE),"")</f>
        <v/>
      </c>
      <c r="HA133" s="161">
        <f>IF(ISNUMBER(SEARCH(Бланк!$Q$22,D133)),MAX($HA$1:HA132)+1,0)</f>
        <v>0</v>
      </c>
      <c r="HB133" s="161" t="e">
        <f>VLOOKUP(F133,Стекла!$A133:FA$1516,5,FALSE)</f>
        <v>#N/A</v>
      </c>
      <c r="HC133" s="161" t="str">
        <f>IF(HA133&gt;0,VLOOKUP(Бланк!$Q$22,D133:F10143,3,FALSE),"")</f>
        <v/>
      </c>
      <c r="IA133" s="161">
        <f>IF(ISNUMBER(SEARCH(Бланк!$Q$24,D133)),MAX($IA$1:IA132)+1,0)</f>
        <v>0</v>
      </c>
      <c r="IB133" s="161" t="e">
        <f>VLOOKUP(F133,Стекла!$A133:GA$1516,5,FALSE)</f>
        <v>#N/A</v>
      </c>
      <c r="IC133" s="161" t="str">
        <f>IF(IA133&gt;0,VLOOKUP(Бланк!$Q$24,D133:F10143,3,FALSE),"")</f>
        <v/>
      </c>
    </row>
    <row r="134" spans="1:237" x14ac:dyDescent="0.25">
      <c r="A134" s="161">
        <v>134</v>
      </c>
      <c r="B134" s="161">
        <f>IF(AND($E$1="ПУСТО",Стекла!E134&lt;&gt;""),MAX($B$1:B133)+1,IF(ISNUMBER(SEARCH($E$1,Стекла!B134)),MAX($B$1:B133)+1,0))</f>
        <v>0</v>
      </c>
      <c r="D134" s="161" t="str">
        <f>IF(ISERROR(F134),"",INDEX(Стекла!$E$2:$E$1001,F134,1))</f>
        <v/>
      </c>
      <c r="E134" s="161" t="str">
        <f>IF(ISERROR(F134),"",INDEX(Стекла!$B$2:$E$1001,F134,2))</f>
        <v/>
      </c>
      <c r="F134" s="161" t="e">
        <f>MATCH(ROW(A133),$B$2:B332,0)</f>
        <v>#N/A</v>
      </c>
      <c r="G134" s="161" t="str">
        <f>IF(AND(COUNTIF(D$2:D134,D134)=1,D134&lt;&gt;""),COUNT(G$1:G133)+1,"")</f>
        <v/>
      </c>
      <c r="H134" s="161" t="str">
        <f t="shared" si="8"/>
        <v/>
      </c>
      <c r="I134" s="161" t="e">
        <f t="shared" si="9"/>
        <v>#N/A</v>
      </c>
      <c r="J134" s="161">
        <f>IF(ISNUMBER(SEARCH(Бланк!$Q$6,D134)),MAX($J$1:J133)+1,0)</f>
        <v>0</v>
      </c>
      <c r="K134" s="161" t="e">
        <f>VLOOKUP(F134,Стекла!A134:AH1648,5,FALSE)</f>
        <v>#N/A</v>
      </c>
      <c r="L134" s="161" t="str">
        <f>IF(J134&gt;0,VLOOKUP(Бланк!$Q$6,D134:F332,3,FALSE),"")</f>
        <v/>
      </c>
      <c r="AA134" s="161">
        <f>IF(ISNUMBER(SEARCH(Бланк!$Q$8,D134)),MAX($AA$1:AA133)+1,0)</f>
        <v>0</v>
      </c>
      <c r="AB134" s="161" t="e">
        <f>VLOOKUP(F134,Стекла!A134:$AH$1516,5,FALSE)</f>
        <v>#N/A</v>
      </c>
      <c r="AC134" s="161" t="str">
        <f>IF(AA134&gt;0,VLOOKUP(Бланк!$Q$8,D134:F10144,3,FALSE),"")</f>
        <v/>
      </c>
      <c r="AD134" s="161" t="e">
        <f t="shared" si="10"/>
        <v>#N/A</v>
      </c>
      <c r="BA134" s="161">
        <f>IF(ISNUMBER(SEARCH(Бланк!$Q$10,D134)),MAX(BA$1:$BA133)+1,0)</f>
        <v>0</v>
      </c>
      <c r="BB134" s="161" t="e">
        <f>VLOOKUP(F134,Стекла!A134:$H$1516,5,FALSE)</f>
        <v>#N/A</v>
      </c>
      <c r="BC134" s="161" t="str">
        <f>IF(BA134&gt;0,VLOOKUP(Бланк!$Q$10,D134:F10144,3,FALSE),"")</f>
        <v/>
      </c>
      <c r="BD134" s="161" t="e">
        <f t="shared" si="11"/>
        <v>#N/A</v>
      </c>
      <c r="CA134" s="161">
        <f>IF(ISNUMBER(SEARCH(Бланк!$Q$12,D134)),MAX($CA$1:CA133)+1,0)</f>
        <v>0</v>
      </c>
      <c r="CB134" s="161" t="e">
        <f>VLOOKUP(F134,Стекла!$A134:AA$1516,5,FALSE)</f>
        <v>#N/A</v>
      </c>
      <c r="CC134" s="161" t="str">
        <f>IF(CA134&gt;0,VLOOKUP(Бланк!$Q$12,D134:F10144,3,FALSE),"")</f>
        <v/>
      </c>
      <c r="DA134" s="161">
        <f>IF(ISNUMBER(SEARCH(Бланк!$Q$14,D134)),MAX($DA$1:DA133)+1,0)</f>
        <v>0</v>
      </c>
      <c r="DB134" s="161" t="e">
        <f>VLOOKUP(F134,Стекла!$A134:BA$1516,5,FALSE)</f>
        <v>#N/A</v>
      </c>
      <c r="DC134" s="161" t="str">
        <f>IF(DA134&gt;0,VLOOKUP(Бланк!$Q$14,D134:F10144,3,FALSE),"")</f>
        <v/>
      </c>
      <c r="EA134" s="161">
        <f>IF(ISNUMBER(SEARCH(Бланк!$Q$16,D134)),MAX($EA$1:EA133)+1,0)</f>
        <v>0</v>
      </c>
      <c r="EB134" s="161" t="e">
        <f>VLOOKUP(F134,Стекла!$A134:CA$1516,5,FALSE)</f>
        <v>#N/A</v>
      </c>
      <c r="EC134" s="161" t="str">
        <f>IF(EA134&gt;0,VLOOKUP(Бланк!$Q$16,D134:F10144,3,FALSE),"")</f>
        <v/>
      </c>
      <c r="FA134" s="161">
        <f>IF(ISNUMBER(SEARCH(Бланк!$Q$18,D134)),MAX($FA$1:FA133)+1,0)</f>
        <v>0</v>
      </c>
      <c r="FB134" s="161" t="e">
        <f>VLOOKUP(F134,Стекла!$A134:DA$1516,5,FALSE)</f>
        <v>#N/A</v>
      </c>
      <c r="FC134" s="161" t="str">
        <f>IF(FA134&gt;0,VLOOKUP(Бланк!$Q$18,D134:F10144,3,FALSE),"")</f>
        <v/>
      </c>
      <c r="GA134" s="161">
        <f>IF(ISNUMBER(SEARCH(Бланк!$Q$20,D134)),MAX($GA$1:GA133)+1,0)</f>
        <v>0</v>
      </c>
      <c r="GB134" s="161" t="e">
        <f>VLOOKUP(F134,Стекла!$A134:EA$1516,5,FALSE)</f>
        <v>#N/A</v>
      </c>
      <c r="GC134" s="161" t="str">
        <f>IF(GA134&gt;0,VLOOKUP(Бланк!$Q$20,D134:F10144,3,FALSE),"")</f>
        <v/>
      </c>
      <c r="HA134" s="161">
        <f>IF(ISNUMBER(SEARCH(Бланк!$Q$22,D134)),MAX($HA$1:HA133)+1,0)</f>
        <v>0</v>
      </c>
      <c r="HB134" s="161" t="e">
        <f>VLOOKUP(F134,Стекла!$A134:FA$1516,5,FALSE)</f>
        <v>#N/A</v>
      </c>
      <c r="HC134" s="161" t="str">
        <f>IF(HA134&gt;0,VLOOKUP(Бланк!$Q$22,D134:F10144,3,FALSE),"")</f>
        <v/>
      </c>
      <c r="IA134" s="161">
        <f>IF(ISNUMBER(SEARCH(Бланк!$Q$24,D134)),MAX($IA$1:IA133)+1,0)</f>
        <v>0</v>
      </c>
      <c r="IB134" s="161" t="e">
        <f>VLOOKUP(F134,Стекла!$A134:GA$1516,5,FALSE)</f>
        <v>#N/A</v>
      </c>
      <c r="IC134" s="161" t="str">
        <f>IF(IA134&gt;0,VLOOKUP(Бланк!$Q$24,D134:F10144,3,FALSE),"")</f>
        <v/>
      </c>
    </row>
    <row r="135" spans="1:237" x14ac:dyDescent="0.25">
      <c r="A135" s="161">
        <v>135</v>
      </c>
      <c r="B135" s="161">
        <f>IF(AND($E$1="ПУСТО",Стекла!E135&lt;&gt;""),MAX($B$1:B134)+1,IF(ISNUMBER(SEARCH($E$1,Стекла!B135)),MAX($B$1:B134)+1,0))</f>
        <v>0</v>
      </c>
      <c r="D135" s="161" t="str">
        <f>IF(ISERROR(F135),"",INDEX(Стекла!$E$2:$E$1001,F135,1))</f>
        <v/>
      </c>
      <c r="E135" s="161" t="str">
        <f>IF(ISERROR(F135),"",INDEX(Стекла!$B$2:$E$1001,F135,2))</f>
        <v/>
      </c>
      <c r="F135" s="161" t="e">
        <f>MATCH(ROW(A134),$B$2:B333,0)</f>
        <v>#N/A</v>
      </c>
      <c r="G135" s="161" t="str">
        <f>IF(AND(COUNTIF(D$2:D135,D135)=1,D135&lt;&gt;""),COUNT(G$1:G134)+1,"")</f>
        <v/>
      </c>
      <c r="H135" s="161" t="str">
        <f t="shared" si="8"/>
        <v/>
      </c>
      <c r="I135" s="161" t="e">
        <f t="shared" si="9"/>
        <v>#N/A</v>
      </c>
      <c r="J135" s="161">
        <f>IF(ISNUMBER(SEARCH(Бланк!$Q$6,D135)),MAX($J$1:J134)+1,0)</f>
        <v>0</v>
      </c>
      <c r="K135" s="161" t="e">
        <f>VLOOKUP(F135,Стекла!A135:AH1649,5,FALSE)</f>
        <v>#N/A</v>
      </c>
      <c r="L135" s="161" t="str">
        <f>IF(J135&gt;0,VLOOKUP(Бланк!$Q$6,D135:F333,3,FALSE),"")</f>
        <v/>
      </c>
      <c r="AA135" s="161">
        <f>IF(ISNUMBER(SEARCH(Бланк!$Q$8,D135)),MAX($AA$1:AA134)+1,0)</f>
        <v>0</v>
      </c>
      <c r="AB135" s="161" t="e">
        <f>VLOOKUP(F135,Стекла!A135:$AH$1516,5,FALSE)</f>
        <v>#N/A</v>
      </c>
      <c r="AC135" s="161" t="str">
        <f>IF(AA135&gt;0,VLOOKUP(Бланк!$Q$8,D135:F10145,3,FALSE),"")</f>
        <v/>
      </c>
      <c r="AD135" s="161" t="e">
        <f t="shared" si="10"/>
        <v>#N/A</v>
      </c>
      <c r="BA135" s="161">
        <f>IF(ISNUMBER(SEARCH(Бланк!$Q$10,D135)),MAX(BA$1:$BA134)+1,0)</f>
        <v>0</v>
      </c>
      <c r="BB135" s="161" t="e">
        <f>VLOOKUP(F135,Стекла!A135:$H$1516,5,FALSE)</f>
        <v>#N/A</v>
      </c>
      <c r="BC135" s="161" t="str">
        <f>IF(BA135&gt;0,VLOOKUP(Бланк!$Q$10,D135:F10145,3,FALSE),"")</f>
        <v/>
      </c>
      <c r="BD135" s="161" t="e">
        <f t="shared" si="11"/>
        <v>#N/A</v>
      </c>
      <c r="CA135" s="161">
        <f>IF(ISNUMBER(SEARCH(Бланк!$Q$12,D135)),MAX($CA$1:CA134)+1,0)</f>
        <v>0</v>
      </c>
      <c r="CB135" s="161" t="e">
        <f>VLOOKUP(F135,Стекла!$A135:AA$1516,5,FALSE)</f>
        <v>#N/A</v>
      </c>
      <c r="CC135" s="161" t="str">
        <f>IF(CA135&gt;0,VLOOKUP(Бланк!$Q$12,D135:F10145,3,FALSE),"")</f>
        <v/>
      </c>
      <c r="DA135" s="161">
        <f>IF(ISNUMBER(SEARCH(Бланк!$Q$14,D135)),MAX($DA$1:DA134)+1,0)</f>
        <v>0</v>
      </c>
      <c r="DB135" s="161" t="e">
        <f>VLOOKUP(F135,Стекла!$A135:BA$1516,5,FALSE)</f>
        <v>#N/A</v>
      </c>
      <c r="DC135" s="161" t="str">
        <f>IF(DA135&gt;0,VLOOKUP(Бланк!$Q$14,D135:F10145,3,FALSE),"")</f>
        <v/>
      </c>
      <c r="EA135" s="161">
        <f>IF(ISNUMBER(SEARCH(Бланк!$Q$16,D135)),MAX($EA$1:EA134)+1,0)</f>
        <v>0</v>
      </c>
      <c r="EB135" s="161" t="e">
        <f>VLOOKUP(F135,Стекла!$A135:CA$1516,5,FALSE)</f>
        <v>#N/A</v>
      </c>
      <c r="EC135" s="161" t="str">
        <f>IF(EA135&gt;0,VLOOKUP(Бланк!$Q$16,D135:F10145,3,FALSE),"")</f>
        <v/>
      </c>
      <c r="FA135" s="161">
        <f>IF(ISNUMBER(SEARCH(Бланк!$Q$18,D135)),MAX($FA$1:FA134)+1,0)</f>
        <v>0</v>
      </c>
      <c r="FB135" s="161" t="e">
        <f>VLOOKUP(F135,Стекла!$A135:DA$1516,5,FALSE)</f>
        <v>#N/A</v>
      </c>
      <c r="FC135" s="161" t="str">
        <f>IF(FA135&gt;0,VLOOKUP(Бланк!$Q$18,D135:F10145,3,FALSE),"")</f>
        <v/>
      </c>
      <c r="GA135" s="161">
        <f>IF(ISNUMBER(SEARCH(Бланк!$Q$20,D135)),MAX($GA$1:GA134)+1,0)</f>
        <v>0</v>
      </c>
      <c r="GB135" s="161" t="e">
        <f>VLOOKUP(F135,Стекла!$A135:EA$1516,5,FALSE)</f>
        <v>#N/A</v>
      </c>
      <c r="GC135" s="161" t="str">
        <f>IF(GA135&gt;0,VLOOKUP(Бланк!$Q$20,D135:F10145,3,FALSE),"")</f>
        <v/>
      </c>
      <c r="HA135" s="161">
        <f>IF(ISNUMBER(SEARCH(Бланк!$Q$22,D135)),MAX($HA$1:HA134)+1,0)</f>
        <v>0</v>
      </c>
      <c r="HB135" s="161" t="e">
        <f>VLOOKUP(F135,Стекла!$A135:FA$1516,5,FALSE)</f>
        <v>#N/A</v>
      </c>
      <c r="HC135" s="161" t="str">
        <f>IF(HA135&gt;0,VLOOKUP(Бланк!$Q$22,D135:F10145,3,FALSE),"")</f>
        <v/>
      </c>
      <c r="IA135" s="161">
        <f>IF(ISNUMBER(SEARCH(Бланк!$Q$24,D135)),MAX($IA$1:IA134)+1,0)</f>
        <v>0</v>
      </c>
      <c r="IB135" s="161" t="e">
        <f>VLOOKUP(F135,Стекла!$A135:GA$1516,5,FALSE)</f>
        <v>#N/A</v>
      </c>
      <c r="IC135" s="161" t="str">
        <f>IF(IA135&gt;0,VLOOKUP(Бланк!$Q$24,D135:F10145,3,FALSE),"")</f>
        <v/>
      </c>
    </row>
    <row r="136" spans="1:237" x14ac:dyDescent="0.25">
      <c r="A136" s="161">
        <v>136</v>
      </c>
      <c r="B136" s="161">
        <f>IF(AND($E$1="ПУСТО",Стекла!E136&lt;&gt;""),MAX($B$1:B135)+1,IF(ISNUMBER(SEARCH($E$1,Стекла!B136)),MAX($B$1:B135)+1,0))</f>
        <v>0</v>
      </c>
      <c r="D136" s="161" t="str">
        <f>IF(ISERROR(F136),"",INDEX(Стекла!$E$2:$E$1001,F136,1))</f>
        <v/>
      </c>
      <c r="E136" s="161" t="str">
        <f>IF(ISERROR(F136),"",INDEX(Стекла!$B$2:$E$1001,F136,2))</f>
        <v/>
      </c>
      <c r="F136" s="161" t="e">
        <f>MATCH(ROW(A135),$B$2:B334,0)</f>
        <v>#N/A</v>
      </c>
      <c r="G136" s="161" t="str">
        <f>IF(AND(COUNTIF(D$2:D136,D136)=1,D136&lt;&gt;""),COUNT(G$1:G135)+1,"")</f>
        <v/>
      </c>
      <c r="H136" s="161" t="str">
        <f t="shared" si="8"/>
        <v/>
      </c>
      <c r="I136" s="161" t="e">
        <f t="shared" si="9"/>
        <v>#N/A</v>
      </c>
      <c r="J136" s="161">
        <f>IF(ISNUMBER(SEARCH(Бланк!$Q$6,D136)),MAX($J$1:J135)+1,0)</f>
        <v>0</v>
      </c>
      <c r="K136" s="161" t="e">
        <f>VLOOKUP(F136,Стекла!A136:AH1650,5,FALSE)</f>
        <v>#N/A</v>
      </c>
      <c r="L136" s="161" t="str">
        <f>IF(J136&gt;0,VLOOKUP(Бланк!$Q$6,D136:F334,3,FALSE),"")</f>
        <v/>
      </c>
      <c r="AA136" s="161">
        <f>IF(ISNUMBER(SEARCH(Бланк!$Q$8,D136)),MAX($AA$1:AA135)+1,0)</f>
        <v>0</v>
      </c>
      <c r="AB136" s="161" t="e">
        <f>VLOOKUP(F136,Стекла!A136:$AH$1516,5,FALSE)</f>
        <v>#N/A</v>
      </c>
      <c r="AC136" s="161" t="str">
        <f>IF(AA136&gt;0,VLOOKUP(Бланк!$Q$8,D136:F10146,3,FALSE),"")</f>
        <v/>
      </c>
      <c r="AD136" s="161" t="e">
        <f t="shared" si="10"/>
        <v>#N/A</v>
      </c>
      <c r="BA136" s="161">
        <f>IF(ISNUMBER(SEARCH(Бланк!$Q$10,D136)),MAX(BA$1:$BA135)+1,0)</f>
        <v>0</v>
      </c>
      <c r="BB136" s="161" t="e">
        <f>VLOOKUP(F136,Стекла!A136:$H$1516,5,FALSE)</f>
        <v>#N/A</v>
      </c>
      <c r="BC136" s="161" t="str">
        <f>IF(BA136&gt;0,VLOOKUP(Бланк!$Q$10,D136:F10146,3,FALSE),"")</f>
        <v/>
      </c>
      <c r="BD136" s="161" t="e">
        <f t="shared" si="11"/>
        <v>#N/A</v>
      </c>
      <c r="CA136" s="161">
        <f>IF(ISNUMBER(SEARCH(Бланк!$Q$12,D136)),MAX($CA$1:CA135)+1,0)</f>
        <v>0</v>
      </c>
      <c r="CB136" s="161" t="e">
        <f>VLOOKUP(F136,Стекла!$A136:AA$1516,5,FALSE)</f>
        <v>#N/A</v>
      </c>
      <c r="CC136" s="161" t="str">
        <f>IF(CA136&gt;0,VLOOKUP(Бланк!$Q$12,D136:F10146,3,FALSE),"")</f>
        <v/>
      </c>
      <c r="DA136" s="161">
        <f>IF(ISNUMBER(SEARCH(Бланк!$Q$14,D136)),MAX($DA$1:DA135)+1,0)</f>
        <v>0</v>
      </c>
      <c r="DB136" s="161" t="e">
        <f>VLOOKUP(F136,Стекла!$A136:BA$1516,5,FALSE)</f>
        <v>#N/A</v>
      </c>
      <c r="DC136" s="161" t="str">
        <f>IF(DA136&gt;0,VLOOKUP(Бланк!$Q$14,D136:F10146,3,FALSE),"")</f>
        <v/>
      </c>
      <c r="EA136" s="161">
        <f>IF(ISNUMBER(SEARCH(Бланк!$Q$16,D136)),MAX($EA$1:EA135)+1,0)</f>
        <v>0</v>
      </c>
      <c r="EB136" s="161" t="e">
        <f>VLOOKUP(F136,Стекла!$A136:CA$1516,5,FALSE)</f>
        <v>#N/A</v>
      </c>
      <c r="EC136" s="161" t="str">
        <f>IF(EA136&gt;0,VLOOKUP(Бланк!$Q$16,D136:F10146,3,FALSE),"")</f>
        <v/>
      </c>
      <c r="FA136" s="161">
        <f>IF(ISNUMBER(SEARCH(Бланк!$Q$18,D136)),MAX($FA$1:FA135)+1,0)</f>
        <v>0</v>
      </c>
      <c r="FB136" s="161" t="e">
        <f>VLOOKUP(F136,Стекла!$A136:DA$1516,5,FALSE)</f>
        <v>#N/A</v>
      </c>
      <c r="FC136" s="161" t="str">
        <f>IF(FA136&gt;0,VLOOKUP(Бланк!$Q$18,D136:F10146,3,FALSE),"")</f>
        <v/>
      </c>
      <c r="GA136" s="161">
        <f>IF(ISNUMBER(SEARCH(Бланк!$Q$20,D136)),MAX($GA$1:GA135)+1,0)</f>
        <v>0</v>
      </c>
      <c r="GB136" s="161" t="e">
        <f>VLOOKUP(F136,Стекла!$A136:EA$1516,5,FALSE)</f>
        <v>#N/A</v>
      </c>
      <c r="GC136" s="161" t="str">
        <f>IF(GA136&gt;0,VLOOKUP(Бланк!$Q$20,D136:F10146,3,FALSE),"")</f>
        <v/>
      </c>
      <c r="HA136" s="161">
        <f>IF(ISNUMBER(SEARCH(Бланк!$Q$22,D136)),MAX($HA$1:HA135)+1,0)</f>
        <v>0</v>
      </c>
      <c r="HB136" s="161" t="e">
        <f>VLOOKUP(F136,Стекла!$A136:FA$1516,5,FALSE)</f>
        <v>#N/A</v>
      </c>
      <c r="HC136" s="161" t="str">
        <f>IF(HA136&gt;0,VLOOKUP(Бланк!$Q$22,D136:F10146,3,FALSE),"")</f>
        <v/>
      </c>
      <c r="IA136" s="161">
        <f>IF(ISNUMBER(SEARCH(Бланк!$Q$24,D136)),MAX($IA$1:IA135)+1,0)</f>
        <v>0</v>
      </c>
      <c r="IB136" s="161" t="e">
        <f>VLOOKUP(F136,Стекла!$A136:GA$1516,5,FALSE)</f>
        <v>#N/A</v>
      </c>
      <c r="IC136" s="161" t="str">
        <f>IF(IA136&gt;0,VLOOKUP(Бланк!$Q$24,D136:F10146,3,FALSE),"")</f>
        <v/>
      </c>
    </row>
    <row r="137" spans="1:237" x14ac:dyDescent="0.25">
      <c r="A137" s="161">
        <v>137</v>
      </c>
      <c r="B137" s="161">
        <f>IF(AND($E$1="ПУСТО",Стекла!E137&lt;&gt;""),MAX($B$1:B136)+1,IF(ISNUMBER(SEARCH($E$1,Стекла!B137)),MAX($B$1:B136)+1,0))</f>
        <v>0</v>
      </c>
      <c r="D137" s="161" t="str">
        <f>IF(ISERROR(F137),"",INDEX(Стекла!$E$2:$E$1001,F137,1))</f>
        <v/>
      </c>
      <c r="E137" s="161" t="str">
        <f>IF(ISERROR(F137),"",INDEX(Стекла!$B$2:$E$1001,F137,2))</f>
        <v/>
      </c>
      <c r="F137" s="161" t="e">
        <f>MATCH(ROW(A136),$B$2:B335,0)</f>
        <v>#N/A</v>
      </c>
      <c r="G137" s="161" t="str">
        <f>IF(AND(COUNTIF(D$2:D137,D137)=1,D137&lt;&gt;""),COUNT(G$1:G136)+1,"")</f>
        <v/>
      </c>
      <c r="H137" s="161" t="str">
        <f t="shared" si="8"/>
        <v/>
      </c>
      <c r="I137" s="161" t="e">
        <f t="shared" si="9"/>
        <v>#N/A</v>
      </c>
      <c r="J137" s="161">
        <f>IF(ISNUMBER(SEARCH(Бланк!$Q$6,D137)),MAX($J$1:J136)+1,0)</f>
        <v>0</v>
      </c>
      <c r="K137" s="161" t="e">
        <f>VLOOKUP(F137,Стекла!A137:AH1651,5,FALSE)</f>
        <v>#N/A</v>
      </c>
      <c r="L137" s="161" t="str">
        <f>IF(J137&gt;0,VLOOKUP(Бланк!$Q$6,D137:F335,3,FALSE),"")</f>
        <v/>
      </c>
      <c r="AA137" s="161">
        <f>IF(ISNUMBER(SEARCH(Бланк!$Q$8,D137)),MAX($AA$1:AA136)+1,0)</f>
        <v>0</v>
      </c>
      <c r="AB137" s="161" t="e">
        <f>VLOOKUP(F137,Стекла!A137:$AH$1516,5,FALSE)</f>
        <v>#N/A</v>
      </c>
      <c r="AC137" s="161" t="str">
        <f>IF(AA137&gt;0,VLOOKUP(Бланк!$Q$8,D137:F10147,3,FALSE),"")</f>
        <v/>
      </c>
      <c r="AD137" s="161" t="e">
        <f t="shared" si="10"/>
        <v>#N/A</v>
      </c>
      <c r="BA137" s="161">
        <f>IF(ISNUMBER(SEARCH(Бланк!$Q$10,D137)),MAX(BA$1:$BA136)+1,0)</f>
        <v>0</v>
      </c>
      <c r="BB137" s="161" t="e">
        <f>VLOOKUP(F137,Стекла!A137:$H$1516,5,FALSE)</f>
        <v>#N/A</v>
      </c>
      <c r="BC137" s="161" t="str">
        <f>IF(BA137&gt;0,VLOOKUP(Бланк!$Q$10,D137:F10147,3,FALSE),"")</f>
        <v/>
      </c>
      <c r="BD137" s="161" t="e">
        <f t="shared" si="11"/>
        <v>#N/A</v>
      </c>
      <c r="CA137" s="161">
        <f>IF(ISNUMBER(SEARCH(Бланк!$Q$12,D137)),MAX($CA$1:CA136)+1,0)</f>
        <v>0</v>
      </c>
      <c r="CB137" s="161" t="e">
        <f>VLOOKUP(F137,Стекла!$A137:AA$1516,5,FALSE)</f>
        <v>#N/A</v>
      </c>
      <c r="CC137" s="161" t="str">
        <f>IF(CA137&gt;0,VLOOKUP(Бланк!$Q$12,D137:F10147,3,FALSE),"")</f>
        <v/>
      </c>
      <c r="DA137" s="161">
        <f>IF(ISNUMBER(SEARCH(Бланк!$Q$14,D137)),MAX($DA$1:DA136)+1,0)</f>
        <v>0</v>
      </c>
      <c r="DB137" s="161" t="e">
        <f>VLOOKUP(F137,Стекла!$A137:BA$1516,5,FALSE)</f>
        <v>#N/A</v>
      </c>
      <c r="DC137" s="161" t="str">
        <f>IF(DA137&gt;0,VLOOKUP(Бланк!$Q$14,D137:F10147,3,FALSE),"")</f>
        <v/>
      </c>
      <c r="EA137" s="161">
        <f>IF(ISNUMBER(SEARCH(Бланк!$Q$16,D137)),MAX($EA$1:EA136)+1,0)</f>
        <v>0</v>
      </c>
      <c r="EB137" s="161" t="e">
        <f>VLOOKUP(F137,Стекла!$A137:CA$1516,5,FALSE)</f>
        <v>#N/A</v>
      </c>
      <c r="EC137" s="161" t="str">
        <f>IF(EA137&gt;0,VLOOKUP(Бланк!$Q$16,D137:F10147,3,FALSE),"")</f>
        <v/>
      </c>
      <c r="FA137" s="161">
        <f>IF(ISNUMBER(SEARCH(Бланк!$Q$18,D137)),MAX($FA$1:FA136)+1,0)</f>
        <v>0</v>
      </c>
      <c r="FB137" s="161" t="e">
        <f>VLOOKUP(F137,Стекла!$A137:DA$1516,5,FALSE)</f>
        <v>#N/A</v>
      </c>
      <c r="FC137" s="161" t="str">
        <f>IF(FA137&gt;0,VLOOKUP(Бланк!$Q$18,D137:F10147,3,FALSE),"")</f>
        <v/>
      </c>
      <c r="GA137" s="161">
        <f>IF(ISNUMBER(SEARCH(Бланк!$Q$20,D137)),MAX($GA$1:GA136)+1,0)</f>
        <v>0</v>
      </c>
      <c r="GB137" s="161" t="e">
        <f>VLOOKUP(F137,Стекла!$A137:EA$1516,5,FALSE)</f>
        <v>#N/A</v>
      </c>
      <c r="GC137" s="161" t="str">
        <f>IF(GA137&gt;0,VLOOKUP(Бланк!$Q$20,D137:F10147,3,FALSE),"")</f>
        <v/>
      </c>
      <c r="HA137" s="161">
        <f>IF(ISNUMBER(SEARCH(Бланк!$Q$22,D137)),MAX($HA$1:HA136)+1,0)</f>
        <v>0</v>
      </c>
      <c r="HB137" s="161" t="e">
        <f>VLOOKUP(F137,Стекла!$A137:FA$1516,5,FALSE)</f>
        <v>#N/A</v>
      </c>
      <c r="HC137" s="161" t="str">
        <f>IF(HA137&gt;0,VLOOKUP(Бланк!$Q$22,D137:F10147,3,FALSE),"")</f>
        <v/>
      </c>
      <c r="IA137" s="161">
        <f>IF(ISNUMBER(SEARCH(Бланк!$Q$24,D137)),MAX($IA$1:IA136)+1,0)</f>
        <v>0</v>
      </c>
      <c r="IB137" s="161" t="e">
        <f>VLOOKUP(F137,Стекла!$A137:GA$1516,5,FALSE)</f>
        <v>#N/A</v>
      </c>
      <c r="IC137" s="161" t="str">
        <f>IF(IA137&gt;0,VLOOKUP(Бланк!$Q$24,D137:F10147,3,FALSE),"")</f>
        <v/>
      </c>
    </row>
    <row r="138" spans="1:237" x14ac:dyDescent="0.25">
      <c r="A138" s="161">
        <v>138</v>
      </c>
      <c r="B138" s="161">
        <f>IF(AND($E$1="ПУСТО",Стекла!E138&lt;&gt;""),MAX($B$1:B137)+1,IF(ISNUMBER(SEARCH($E$1,Стекла!B138)),MAX($B$1:B137)+1,0))</f>
        <v>0</v>
      </c>
      <c r="D138" s="161" t="str">
        <f>IF(ISERROR(F138),"",INDEX(Стекла!$E$2:$E$1001,F138,1))</f>
        <v/>
      </c>
      <c r="E138" s="161" t="str">
        <f>IF(ISERROR(F138),"",INDEX(Стекла!$B$2:$E$1001,F138,2))</f>
        <v/>
      </c>
      <c r="F138" s="161" t="e">
        <f>MATCH(ROW(A137),$B$2:B336,0)</f>
        <v>#N/A</v>
      </c>
      <c r="G138" s="161" t="str">
        <f>IF(AND(COUNTIF(D$2:D138,D138)=1,D138&lt;&gt;""),COUNT(G$1:G137)+1,"")</f>
        <v/>
      </c>
      <c r="H138" s="161" t="str">
        <f t="shared" si="8"/>
        <v/>
      </c>
      <c r="I138" s="161" t="e">
        <f t="shared" si="9"/>
        <v>#N/A</v>
      </c>
      <c r="J138" s="161">
        <f>IF(ISNUMBER(SEARCH(Бланк!$Q$6,D138)),MAX($J$1:J137)+1,0)</f>
        <v>0</v>
      </c>
      <c r="K138" s="161" t="e">
        <f>VLOOKUP(F138,Стекла!A138:AH1652,5,FALSE)</f>
        <v>#N/A</v>
      </c>
      <c r="L138" s="161" t="str">
        <f>IF(J138&gt;0,VLOOKUP(Бланк!$Q$6,D138:F336,3,FALSE),"")</f>
        <v/>
      </c>
      <c r="AA138" s="161">
        <f>IF(ISNUMBER(SEARCH(Бланк!$Q$8,D138)),MAX($AA$1:AA137)+1,0)</f>
        <v>0</v>
      </c>
      <c r="AB138" s="161" t="e">
        <f>VLOOKUP(F138,Стекла!A138:$AH$1516,5,FALSE)</f>
        <v>#N/A</v>
      </c>
      <c r="AC138" s="161" t="str">
        <f>IF(AA138&gt;0,VLOOKUP(Бланк!$Q$8,D138:F10148,3,FALSE),"")</f>
        <v/>
      </c>
      <c r="AD138" s="161" t="e">
        <f t="shared" si="10"/>
        <v>#N/A</v>
      </c>
      <c r="BA138" s="161">
        <f>IF(ISNUMBER(SEARCH(Бланк!$Q$10,D138)),MAX(BA$1:$BA137)+1,0)</f>
        <v>0</v>
      </c>
      <c r="BB138" s="161" t="e">
        <f>VLOOKUP(F138,Стекла!A138:$H$1516,5,FALSE)</f>
        <v>#N/A</v>
      </c>
      <c r="BC138" s="161" t="str">
        <f>IF(BA138&gt;0,VLOOKUP(Бланк!$Q$10,D138:F10148,3,FALSE),"")</f>
        <v/>
      </c>
      <c r="BD138" s="161" t="e">
        <f t="shared" si="11"/>
        <v>#N/A</v>
      </c>
      <c r="CA138" s="161">
        <f>IF(ISNUMBER(SEARCH(Бланк!$Q$12,D138)),MAX($CA$1:CA137)+1,0)</f>
        <v>0</v>
      </c>
      <c r="CB138" s="161" t="e">
        <f>VLOOKUP(F138,Стекла!$A138:AA$1516,5,FALSE)</f>
        <v>#N/A</v>
      </c>
      <c r="CC138" s="161" t="str">
        <f>IF(CA138&gt;0,VLOOKUP(Бланк!$Q$12,D138:F10148,3,FALSE),"")</f>
        <v/>
      </c>
      <c r="DA138" s="161">
        <f>IF(ISNUMBER(SEARCH(Бланк!$Q$14,D138)),MAX($DA$1:DA137)+1,0)</f>
        <v>0</v>
      </c>
      <c r="DB138" s="161" t="e">
        <f>VLOOKUP(F138,Стекла!$A138:BA$1516,5,FALSE)</f>
        <v>#N/A</v>
      </c>
      <c r="DC138" s="161" t="str">
        <f>IF(DA138&gt;0,VLOOKUP(Бланк!$Q$14,D138:F10148,3,FALSE),"")</f>
        <v/>
      </c>
      <c r="EA138" s="161">
        <f>IF(ISNUMBER(SEARCH(Бланк!$Q$16,D138)),MAX($EA$1:EA137)+1,0)</f>
        <v>0</v>
      </c>
      <c r="EB138" s="161" t="e">
        <f>VLOOKUP(F138,Стекла!$A138:CA$1516,5,FALSE)</f>
        <v>#N/A</v>
      </c>
      <c r="EC138" s="161" t="str">
        <f>IF(EA138&gt;0,VLOOKUP(Бланк!$Q$16,D138:F10148,3,FALSE),"")</f>
        <v/>
      </c>
      <c r="FA138" s="161">
        <f>IF(ISNUMBER(SEARCH(Бланк!$Q$18,D138)),MAX($FA$1:FA137)+1,0)</f>
        <v>0</v>
      </c>
      <c r="FB138" s="161" t="e">
        <f>VLOOKUP(F138,Стекла!$A138:DA$1516,5,FALSE)</f>
        <v>#N/A</v>
      </c>
      <c r="FC138" s="161" t="str">
        <f>IF(FA138&gt;0,VLOOKUP(Бланк!$Q$18,D138:F10148,3,FALSE),"")</f>
        <v/>
      </c>
      <c r="GA138" s="161">
        <f>IF(ISNUMBER(SEARCH(Бланк!$Q$20,D138)),MAX($GA$1:GA137)+1,0)</f>
        <v>0</v>
      </c>
      <c r="GB138" s="161" t="e">
        <f>VLOOKUP(F138,Стекла!$A138:EA$1516,5,FALSE)</f>
        <v>#N/A</v>
      </c>
      <c r="GC138" s="161" t="str">
        <f>IF(GA138&gt;0,VLOOKUP(Бланк!$Q$20,D138:F10148,3,FALSE),"")</f>
        <v/>
      </c>
      <c r="HA138" s="161">
        <f>IF(ISNUMBER(SEARCH(Бланк!$Q$22,D138)),MAX($HA$1:HA137)+1,0)</f>
        <v>0</v>
      </c>
      <c r="HB138" s="161" t="e">
        <f>VLOOKUP(F138,Стекла!$A138:FA$1516,5,FALSE)</f>
        <v>#N/A</v>
      </c>
      <c r="HC138" s="161" t="str">
        <f>IF(HA138&gt;0,VLOOKUP(Бланк!$Q$22,D138:F10148,3,FALSE),"")</f>
        <v/>
      </c>
      <c r="IA138" s="161">
        <f>IF(ISNUMBER(SEARCH(Бланк!$Q$24,D138)),MAX($IA$1:IA137)+1,0)</f>
        <v>0</v>
      </c>
      <c r="IB138" s="161" t="e">
        <f>VLOOKUP(F138,Стекла!$A138:GA$1516,5,FALSE)</f>
        <v>#N/A</v>
      </c>
      <c r="IC138" s="161" t="str">
        <f>IF(IA138&gt;0,VLOOKUP(Бланк!$Q$24,D138:F10148,3,FALSE),"")</f>
        <v/>
      </c>
    </row>
    <row r="139" spans="1:237" x14ac:dyDescent="0.25">
      <c r="A139" s="161">
        <v>139</v>
      </c>
      <c r="B139" s="161">
        <f>IF(AND($E$1="ПУСТО",Стекла!E139&lt;&gt;""),MAX($B$1:B138)+1,IF(ISNUMBER(SEARCH($E$1,Стекла!B139)),MAX($B$1:B138)+1,0))</f>
        <v>0</v>
      </c>
      <c r="D139" s="161" t="str">
        <f>IF(ISERROR(F139),"",INDEX(Стекла!$E$2:$E$1001,F139,1))</f>
        <v/>
      </c>
      <c r="E139" s="161" t="str">
        <f>IF(ISERROR(F139),"",INDEX(Стекла!$B$2:$E$1001,F139,2))</f>
        <v/>
      </c>
      <c r="F139" s="161" t="e">
        <f>MATCH(ROW(A138),$B$2:B337,0)</f>
        <v>#N/A</v>
      </c>
      <c r="G139" s="161" t="str">
        <f>IF(AND(COUNTIF(D$2:D139,D139)=1,D139&lt;&gt;""),COUNT(G$1:G138)+1,"")</f>
        <v/>
      </c>
      <c r="H139" s="161" t="str">
        <f t="shared" si="8"/>
        <v/>
      </c>
      <c r="I139" s="161" t="e">
        <f t="shared" si="9"/>
        <v>#N/A</v>
      </c>
      <c r="J139" s="161">
        <f>IF(ISNUMBER(SEARCH(Бланк!$Q$6,D139)),MAX($J$1:J138)+1,0)</f>
        <v>0</v>
      </c>
      <c r="K139" s="161" t="e">
        <f>VLOOKUP(F139,Стекла!A139:AH1653,5,FALSE)</f>
        <v>#N/A</v>
      </c>
      <c r="L139" s="161" t="str">
        <f>IF(J139&gt;0,VLOOKUP(Бланк!$Q$6,D139:F337,3,FALSE),"")</f>
        <v/>
      </c>
      <c r="AA139" s="161">
        <f>IF(ISNUMBER(SEARCH(Бланк!$Q$8,D139)),MAX($AA$1:AA138)+1,0)</f>
        <v>0</v>
      </c>
      <c r="AB139" s="161" t="e">
        <f>VLOOKUP(F139,Стекла!A139:$AH$1516,5,FALSE)</f>
        <v>#N/A</v>
      </c>
      <c r="AC139" s="161" t="str">
        <f>IF(AA139&gt;0,VLOOKUP(Бланк!$Q$8,D139:F10149,3,FALSE),"")</f>
        <v/>
      </c>
      <c r="AD139" s="161" t="e">
        <f t="shared" si="10"/>
        <v>#N/A</v>
      </c>
      <c r="BA139" s="161">
        <f>IF(ISNUMBER(SEARCH(Бланк!$Q$10,D139)),MAX(BA$1:$BA138)+1,0)</f>
        <v>0</v>
      </c>
      <c r="BB139" s="161" t="e">
        <f>VLOOKUP(F139,Стекла!A139:$H$1516,5,FALSE)</f>
        <v>#N/A</v>
      </c>
      <c r="BC139" s="161" t="str">
        <f>IF(BA139&gt;0,VLOOKUP(Бланк!$Q$10,D139:F10149,3,FALSE),"")</f>
        <v/>
      </c>
      <c r="BD139" s="161" t="e">
        <f t="shared" si="11"/>
        <v>#N/A</v>
      </c>
      <c r="CA139" s="161">
        <f>IF(ISNUMBER(SEARCH(Бланк!$Q$12,D139)),MAX($CA$1:CA138)+1,0)</f>
        <v>0</v>
      </c>
      <c r="CB139" s="161" t="e">
        <f>VLOOKUP(F139,Стекла!$A139:AA$1516,5,FALSE)</f>
        <v>#N/A</v>
      </c>
      <c r="CC139" s="161" t="str">
        <f>IF(CA139&gt;0,VLOOKUP(Бланк!$Q$12,D139:F10149,3,FALSE),"")</f>
        <v/>
      </c>
      <c r="DA139" s="161">
        <f>IF(ISNUMBER(SEARCH(Бланк!$Q$14,D139)),MAX($DA$1:DA138)+1,0)</f>
        <v>0</v>
      </c>
      <c r="DB139" s="161" t="e">
        <f>VLOOKUP(F139,Стекла!$A139:BA$1516,5,FALSE)</f>
        <v>#N/A</v>
      </c>
      <c r="DC139" s="161" t="str">
        <f>IF(DA139&gt;0,VLOOKUP(Бланк!$Q$14,D139:F10149,3,FALSE),"")</f>
        <v/>
      </c>
      <c r="EA139" s="161">
        <f>IF(ISNUMBER(SEARCH(Бланк!$Q$16,D139)),MAX($EA$1:EA138)+1,0)</f>
        <v>0</v>
      </c>
      <c r="EB139" s="161" t="e">
        <f>VLOOKUP(F139,Стекла!$A139:CA$1516,5,FALSE)</f>
        <v>#N/A</v>
      </c>
      <c r="EC139" s="161" t="str">
        <f>IF(EA139&gt;0,VLOOKUP(Бланк!$Q$16,D139:F10149,3,FALSE),"")</f>
        <v/>
      </c>
      <c r="FA139" s="161">
        <f>IF(ISNUMBER(SEARCH(Бланк!$Q$18,D139)),MAX($FA$1:FA138)+1,0)</f>
        <v>0</v>
      </c>
      <c r="FB139" s="161" t="e">
        <f>VLOOKUP(F139,Стекла!$A139:DA$1516,5,FALSE)</f>
        <v>#N/A</v>
      </c>
      <c r="FC139" s="161" t="str">
        <f>IF(FA139&gt;0,VLOOKUP(Бланк!$Q$18,D139:F10149,3,FALSE),"")</f>
        <v/>
      </c>
      <c r="GA139" s="161">
        <f>IF(ISNUMBER(SEARCH(Бланк!$Q$20,D139)),MAX($GA$1:GA138)+1,0)</f>
        <v>0</v>
      </c>
      <c r="GB139" s="161" t="e">
        <f>VLOOKUP(F139,Стекла!$A139:EA$1516,5,FALSE)</f>
        <v>#N/A</v>
      </c>
      <c r="GC139" s="161" t="str">
        <f>IF(GA139&gt;0,VLOOKUP(Бланк!$Q$20,D139:F10149,3,FALSE),"")</f>
        <v/>
      </c>
      <c r="HA139" s="161">
        <f>IF(ISNUMBER(SEARCH(Бланк!$Q$22,D139)),MAX($HA$1:HA138)+1,0)</f>
        <v>0</v>
      </c>
      <c r="HB139" s="161" t="e">
        <f>VLOOKUP(F139,Стекла!$A139:FA$1516,5,FALSE)</f>
        <v>#N/A</v>
      </c>
      <c r="HC139" s="161" t="str">
        <f>IF(HA139&gt;0,VLOOKUP(Бланк!$Q$22,D139:F10149,3,FALSE),"")</f>
        <v/>
      </c>
      <c r="IA139" s="161">
        <f>IF(ISNUMBER(SEARCH(Бланк!$Q$24,D139)),MAX($IA$1:IA138)+1,0)</f>
        <v>0</v>
      </c>
      <c r="IB139" s="161" t="e">
        <f>VLOOKUP(F139,Стекла!$A139:GA$1516,5,FALSE)</f>
        <v>#N/A</v>
      </c>
      <c r="IC139" s="161" t="str">
        <f>IF(IA139&gt;0,VLOOKUP(Бланк!$Q$24,D139:F10149,3,FALSE),"")</f>
        <v/>
      </c>
    </row>
    <row r="140" spans="1:237" x14ac:dyDescent="0.25">
      <c r="A140" s="161">
        <v>140</v>
      </c>
      <c r="B140" s="161">
        <f>IF(AND($E$1="ПУСТО",Стекла!E140&lt;&gt;""),MAX($B$1:B139)+1,IF(ISNUMBER(SEARCH($E$1,Стекла!B140)),MAX($B$1:B139)+1,0))</f>
        <v>0</v>
      </c>
      <c r="D140" s="161" t="str">
        <f>IF(ISERROR(F140),"",INDEX(Стекла!$E$2:$E$1001,F140,1))</f>
        <v/>
      </c>
      <c r="E140" s="161" t="str">
        <f>IF(ISERROR(F140),"",INDEX(Стекла!$B$2:$E$1001,F140,2))</f>
        <v/>
      </c>
      <c r="F140" s="161" t="e">
        <f>MATCH(ROW(A139),$B$2:B338,0)</f>
        <v>#N/A</v>
      </c>
      <c r="G140" s="161" t="str">
        <f>IF(AND(COUNTIF(D$2:D140,D140)=1,D140&lt;&gt;""),COUNT(G$1:G139)+1,"")</f>
        <v/>
      </c>
      <c r="H140" s="161" t="str">
        <f t="shared" si="8"/>
        <v/>
      </c>
      <c r="I140" s="161" t="e">
        <f t="shared" si="9"/>
        <v>#N/A</v>
      </c>
      <c r="J140" s="161">
        <f>IF(ISNUMBER(SEARCH(Бланк!$Q$6,D140)),MAX($J$1:J139)+1,0)</f>
        <v>0</v>
      </c>
      <c r="K140" s="161" t="e">
        <f>VLOOKUP(F140,Стекла!A140:AH1654,5,FALSE)</f>
        <v>#N/A</v>
      </c>
      <c r="L140" s="161" t="str">
        <f>IF(J140&gt;0,VLOOKUP(Бланк!$Q$6,D140:F338,3,FALSE),"")</f>
        <v/>
      </c>
      <c r="AA140" s="161">
        <f>IF(ISNUMBER(SEARCH(Бланк!$Q$8,D140)),MAX($AA$1:AA139)+1,0)</f>
        <v>0</v>
      </c>
      <c r="AB140" s="161" t="e">
        <f>VLOOKUP(F140,Стекла!A140:$AH$1516,5,FALSE)</f>
        <v>#N/A</v>
      </c>
      <c r="AC140" s="161" t="str">
        <f>IF(AA140&gt;0,VLOOKUP(Бланк!$Q$8,D140:F10150,3,FALSE),"")</f>
        <v/>
      </c>
      <c r="AD140" s="161" t="e">
        <f t="shared" si="10"/>
        <v>#N/A</v>
      </c>
      <c r="BA140" s="161">
        <f>IF(ISNUMBER(SEARCH(Бланк!$Q$10,D140)),MAX(BA$1:$BA139)+1,0)</f>
        <v>0</v>
      </c>
      <c r="BB140" s="161" t="e">
        <f>VLOOKUP(F140,Стекла!A140:$H$1516,5,FALSE)</f>
        <v>#N/A</v>
      </c>
      <c r="BC140" s="161" t="str">
        <f>IF(BA140&gt;0,VLOOKUP(Бланк!$Q$10,D140:F10150,3,FALSE),"")</f>
        <v/>
      </c>
      <c r="BD140" s="161" t="e">
        <f t="shared" si="11"/>
        <v>#N/A</v>
      </c>
      <c r="CA140" s="161">
        <f>IF(ISNUMBER(SEARCH(Бланк!$Q$12,D140)),MAX($CA$1:CA139)+1,0)</f>
        <v>0</v>
      </c>
      <c r="CB140" s="161" t="e">
        <f>VLOOKUP(F140,Стекла!$A140:AA$1516,5,FALSE)</f>
        <v>#N/A</v>
      </c>
      <c r="CC140" s="161" t="str">
        <f>IF(CA140&gt;0,VLOOKUP(Бланк!$Q$12,D140:F10150,3,FALSE),"")</f>
        <v/>
      </c>
      <c r="DA140" s="161">
        <f>IF(ISNUMBER(SEARCH(Бланк!$Q$14,D140)),MAX($DA$1:DA139)+1,0)</f>
        <v>0</v>
      </c>
      <c r="DB140" s="161" t="e">
        <f>VLOOKUP(F140,Стекла!$A140:BA$1516,5,FALSE)</f>
        <v>#N/A</v>
      </c>
      <c r="DC140" s="161" t="str">
        <f>IF(DA140&gt;0,VLOOKUP(Бланк!$Q$14,D140:F10150,3,FALSE),"")</f>
        <v/>
      </c>
      <c r="EA140" s="161">
        <f>IF(ISNUMBER(SEARCH(Бланк!$Q$16,D140)),MAX($EA$1:EA139)+1,0)</f>
        <v>0</v>
      </c>
      <c r="EB140" s="161" t="e">
        <f>VLOOKUP(F140,Стекла!$A140:CA$1516,5,FALSE)</f>
        <v>#N/A</v>
      </c>
      <c r="EC140" s="161" t="str">
        <f>IF(EA140&gt;0,VLOOKUP(Бланк!$Q$16,D140:F10150,3,FALSE),"")</f>
        <v/>
      </c>
      <c r="FA140" s="161">
        <f>IF(ISNUMBER(SEARCH(Бланк!$Q$18,D140)),MAX($FA$1:FA139)+1,0)</f>
        <v>0</v>
      </c>
      <c r="FB140" s="161" t="e">
        <f>VLOOKUP(F140,Стекла!$A140:DA$1516,5,FALSE)</f>
        <v>#N/A</v>
      </c>
      <c r="FC140" s="161" t="str">
        <f>IF(FA140&gt;0,VLOOKUP(Бланк!$Q$18,D140:F10150,3,FALSE),"")</f>
        <v/>
      </c>
      <c r="GA140" s="161">
        <f>IF(ISNUMBER(SEARCH(Бланк!$Q$20,D140)),MAX($GA$1:GA139)+1,0)</f>
        <v>0</v>
      </c>
      <c r="GB140" s="161" t="e">
        <f>VLOOKUP(F140,Стекла!$A140:EA$1516,5,FALSE)</f>
        <v>#N/A</v>
      </c>
      <c r="GC140" s="161" t="str">
        <f>IF(GA140&gt;0,VLOOKUP(Бланк!$Q$20,D140:F10150,3,FALSE),"")</f>
        <v/>
      </c>
      <c r="HA140" s="161">
        <f>IF(ISNUMBER(SEARCH(Бланк!$Q$22,D140)),MAX($HA$1:HA139)+1,0)</f>
        <v>0</v>
      </c>
      <c r="HB140" s="161" t="e">
        <f>VLOOKUP(F140,Стекла!$A140:FA$1516,5,FALSE)</f>
        <v>#N/A</v>
      </c>
      <c r="HC140" s="161" t="str">
        <f>IF(HA140&gt;0,VLOOKUP(Бланк!$Q$22,D140:F10150,3,FALSE),"")</f>
        <v/>
      </c>
      <c r="IA140" s="161">
        <f>IF(ISNUMBER(SEARCH(Бланк!$Q$24,D140)),MAX($IA$1:IA139)+1,0)</f>
        <v>0</v>
      </c>
      <c r="IB140" s="161" t="e">
        <f>VLOOKUP(F140,Стекла!$A140:GA$1516,5,FALSE)</f>
        <v>#N/A</v>
      </c>
      <c r="IC140" s="161" t="str">
        <f>IF(IA140&gt;0,VLOOKUP(Бланк!$Q$24,D140:F10150,3,FALSE),"")</f>
        <v/>
      </c>
    </row>
    <row r="141" spans="1:237" x14ac:dyDescent="0.25">
      <c r="A141" s="161">
        <v>141</v>
      </c>
      <c r="B141" s="161">
        <f>IF(AND($E$1="ПУСТО",Стекла!E141&lt;&gt;""),MAX($B$1:B140)+1,IF(ISNUMBER(SEARCH($E$1,Стекла!B141)),MAX($B$1:B140)+1,0))</f>
        <v>0</v>
      </c>
      <c r="D141" s="161" t="str">
        <f>IF(ISERROR(F141),"",INDEX(Стекла!$E$2:$E$1001,F141,1))</f>
        <v/>
      </c>
      <c r="E141" s="161" t="str">
        <f>IF(ISERROR(F141),"",INDEX(Стекла!$B$2:$E$1001,F141,2))</f>
        <v/>
      </c>
      <c r="F141" s="161" t="e">
        <f>MATCH(ROW(A140),$B$2:B339,0)</f>
        <v>#N/A</v>
      </c>
      <c r="G141" s="161" t="str">
        <f>IF(AND(COUNTIF(D$2:D141,D141)=1,D141&lt;&gt;""),COUNT(G$1:G140)+1,"")</f>
        <v/>
      </c>
      <c r="H141" s="161" t="str">
        <f t="shared" si="8"/>
        <v/>
      </c>
      <c r="I141" s="161" t="e">
        <f t="shared" si="9"/>
        <v>#N/A</v>
      </c>
      <c r="J141" s="161">
        <f>IF(ISNUMBER(SEARCH(Бланк!$Q$6,D141)),MAX($J$1:J140)+1,0)</f>
        <v>0</v>
      </c>
      <c r="K141" s="161" t="e">
        <f>VLOOKUP(F141,Стекла!A141:AH1655,5,FALSE)</f>
        <v>#N/A</v>
      </c>
      <c r="L141" s="161" t="str">
        <f>IF(J141&gt;0,VLOOKUP(Бланк!$Q$6,D141:F339,3,FALSE),"")</f>
        <v/>
      </c>
      <c r="AA141" s="161">
        <f>IF(ISNUMBER(SEARCH(Бланк!$Q$8,D141)),MAX($AA$1:AA140)+1,0)</f>
        <v>0</v>
      </c>
      <c r="AB141" s="161" t="e">
        <f>VLOOKUP(F141,Стекла!A141:$AH$1516,5,FALSE)</f>
        <v>#N/A</v>
      </c>
      <c r="AC141" s="161" t="str">
        <f>IF(AA141&gt;0,VLOOKUP(Бланк!$Q$8,D141:F10151,3,FALSE),"")</f>
        <v/>
      </c>
      <c r="AD141" s="161" t="e">
        <f t="shared" si="10"/>
        <v>#N/A</v>
      </c>
      <c r="BA141" s="161">
        <f>IF(ISNUMBER(SEARCH(Бланк!$Q$10,D141)),MAX(BA$1:$BA140)+1,0)</f>
        <v>0</v>
      </c>
      <c r="BB141" s="161" t="e">
        <f>VLOOKUP(F141,Стекла!A141:$H$1516,5,FALSE)</f>
        <v>#N/A</v>
      </c>
      <c r="BC141" s="161" t="str">
        <f>IF(BA141&gt;0,VLOOKUP(Бланк!$Q$10,D141:F10151,3,FALSE),"")</f>
        <v/>
      </c>
      <c r="BD141" s="161" t="e">
        <f t="shared" si="11"/>
        <v>#N/A</v>
      </c>
      <c r="CA141" s="161">
        <f>IF(ISNUMBER(SEARCH(Бланк!$Q$12,D141)),MAX($CA$1:CA140)+1,0)</f>
        <v>0</v>
      </c>
      <c r="CB141" s="161" t="e">
        <f>VLOOKUP(F141,Стекла!$A141:AA$1516,5,FALSE)</f>
        <v>#N/A</v>
      </c>
      <c r="CC141" s="161" t="str">
        <f>IF(CA141&gt;0,VLOOKUP(Бланк!$Q$12,D141:F10151,3,FALSE),"")</f>
        <v/>
      </c>
      <c r="DA141" s="161">
        <f>IF(ISNUMBER(SEARCH(Бланк!$Q$14,D141)),MAX($DA$1:DA140)+1,0)</f>
        <v>0</v>
      </c>
      <c r="DB141" s="161" t="e">
        <f>VLOOKUP(F141,Стекла!$A141:BA$1516,5,FALSE)</f>
        <v>#N/A</v>
      </c>
      <c r="DC141" s="161" t="str">
        <f>IF(DA141&gt;0,VLOOKUP(Бланк!$Q$14,D141:F10151,3,FALSE),"")</f>
        <v/>
      </c>
      <c r="EA141" s="161">
        <f>IF(ISNUMBER(SEARCH(Бланк!$Q$16,D141)),MAX($EA$1:EA140)+1,0)</f>
        <v>0</v>
      </c>
      <c r="EB141" s="161" t="e">
        <f>VLOOKUP(F141,Стекла!$A141:CA$1516,5,FALSE)</f>
        <v>#N/A</v>
      </c>
      <c r="EC141" s="161" t="str">
        <f>IF(EA141&gt;0,VLOOKUP(Бланк!$Q$16,D141:F10151,3,FALSE),"")</f>
        <v/>
      </c>
      <c r="FA141" s="161">
        <f>IF(ISNUMBER(SEARCH(Бланк!$Q$18,D141)),MAX($FA$1:FA140)+1,0)</f>
        <v>0</v>
      </c>
      <c r="FB141" s="161" t="e">
        <f>VLOOKUP(F141,Стекла!$A141:DA$1516,5,FALSE)</f>
        <v>#N/A</v>
      </c>
      <c r="FC141" s="161" t="str">
        <f>IF(FA141&gt;0,VLOOKUP(Бланк!$Q$18,D141:F10151,3,FALSE),"")</f>
        <v/>
      </c>
      <c r="GA141" s="161">
        <f>IF(ISNUMBER(SEARCH(Бланк!$Q$20,D141)),MAX($GA$1:GA140)+1,0)</f>
        <v>0</v>
      </c>
      <c r="GB141" s="161" t="e">
        <f>VLOOKUP(F141,Стекла!$A141:EA$1516,5,FALSE)</f>
        <v>#N/A</v>
      </c>
      <c r="GC141" s="161" t="str">
        <f>IF(GA141&gt;0,VLOOKUP(Бланк!$Q$20,D141:F10151,3,FALSE),"")</f>
        <v/>
      </c>
      <c r="HA141" s="161">
        <f>IF(ISNUMBER(SEARCH(Бланк!$Q$22,D141)),MAX($HA$1:HA140)+1,0)</f>
        <v>0</v>
      </c>
      <c r="HB141" s="161" t="e">
        <f>VLOOKUP(F141,Стекла!$A141:FA$1516,5,FALSE)</f>
        <v>#N/A</v>
      </c>
      <c r="HC141" s="161" t="str">
        <f>IF(HA141&gt;0,VLOOKUP(Бланк!$Q$22,D141:F10151,3,FALSE),"")</f>
        <v/>
      </c>
      <c r="IA141" s="161">
        <f>IF(ISNUMBER(SEARCH(Бланк!$Q$24,D141)),MAX($IA$1:IA140)+1,0)</f>
        <v>0</v>
      </c>
      <c r="IB141" s="161" t="e">
        <f>VLOOKUP(F141,Стекла!$A141:GA$1516,5,FALSE)</f>
        <v>#N/A</v>
      </c>
      <c r="IC141" s="161" t="str">
        <f>IF(IA141&gt;0,VLOOKUP(Бланк!$Q$24,D141:F10151,3,FALSE),"")</f>
        <v/>
      </c>
    </row>
    <row r="142" spans="1:237" x14ac:dyDescent="0.25">
      <c r="A142" s="161">
        <v>142</v>
      </c>
      <c r="B142" s="161">
        <f>IF(AND($E$1="ПУСТО",Стекла!E142&lt;&gt;""),MAX($B$1:B141)+1,IF(ISNUMBER(SEARCH($E$1,Стекла!B142)),MAX($B$1:B141)+1,0))</f>
        <v>0</v>
      </c>
      <c r="D142" s="161" t="str">
        <f>IF(ISERROR(F142),"",INDEX(Стекла!$E$2:$E$1001,F142,1))</f>
        <v/>
      </c>
      <c r="E142" s="161" t="str">
        <f>IF(ISERROR(F142),"",INDEX(Стекла!$B$2:$E$1001,F142,2))</f>
        <v/>
      </c>
      <c r="F142" s="161" t="e">
        <f>MATCH(ROW(A141),$B$2:B340,0)</f>
        <v>#N/A</v>
      </c>
      <c r="G142" s="161" t="str">
        <f>IF(AND(COUNTIF(D$2:D142,D142)=1,D142&lt;&gt;""),COUNT(G$1:G141)+1,"")</f>
        <v/>
      </c>
      <c r="H142" s="161" t="str">
        <f t="shared" si="8"/>
        <v/>
      </c>
      <c r="I142" s="161" t="e">
        <f t="shared" si="9"/>
        <v>#N/A</v>
      </c>
      <c r="J142" s="161">
        <f>IF(ISNUMBER(SEARCH(Бланк!$Q$6,D142)),MAX($J$1:J141)+1,0)</f>
        <v>0</v>
      </c>
      <c r="K142" s="161" t="e">
        <f>VLOOKUP(F142,Стекла!A142:AH1656,5,FALSE)</f>
        <v>#N/A</v>
      </c>
      <c r="L142" s="161" t="str">
        <f>IF(J142&gt;0,VLOOKUP(Бланк!$Q$6,D142:F340,3,FALSE),"")</f>
        <v/>
      </c>
      <c r="AA142" s="161">
        <f>IF(ISNUMBER(SEARCH(Бланк!$Q$8,D142)),MAX($AA$1:AA141)+1,0)</f>
        <v>0</v>
      </c>
      <c r="AB142" s="161" t="e">
        <f>VLOOKUP(F142,Стекла!A142:$AH$1516,5,FALSE)</f>
        <v>#N/A</v>
      </c>
      <c r="AC142" s="161" t="str">
        <f>IF(AA142&gt;0,VLOOKUP(Бланк!$Q$8,D142:F10152,3,FALSE),"")</f>
        <v/>
      </c>
      <c r="AD142" s="161" t="e">
        <f t="shared" si="10"/>
        <v>#N/A</v>
      </c>
      <c r="BA142" s="161">
        <f>IF(ISNUMBER(SEARCH(Бланк!$Q$10,D142)),MAX(BA$1:$BA141)+1,0)</f>
        <v>0</v>
      </c>
      <c r="BB142" s="161" t="e">
        <f>VLOOKUP(F142,Стекла!A142:$H$1516,5,FALSE)</f>
        <v>#N/A</v>
      </c>
      <c r="BC142" s="161" t="str">
        <f>IF(BA142&gt;0,VLOOKUP(Бланк!$Q$10,D142:F10152,3,FALSE),"")</f>
        <v/>
      </c>
      <c r="BD142" s="161" t="e">
        <f t="shared" si="11"/>
        <v>#N/A</v>
      </c>
      <c r="CA142" s="161">
        <f>IF(ISNUMBER(SEARCH(Бланк!$Q$12,D142)),MAX($CA$1:CA141)+1,0)</f>
        <v>0</v>
      </c>
      <c r="CB142" s="161" t="e">
        <f>VLOOKUP(F142,Стекла!$A142:AA$1516,5,FALSE)</f>
        <v>#N/A</v>
      </c>
      <c r="CC142" s="161" t="str">
        <f>IF(CA142&gt;0,VLOOKUP(Бланк!$Q$12,D142:F10152,3,FALSE),"")</f>
        <v/>
      </c>
      <c r="DA142" s="161">
        <f>IF(ISNUMBER(SEARCH(Бланк!$Q$14,D142)),MAX($DA$1:DA141)+1,0)</f>
        <v>0</v>
      </c>
      <c r="DB142" s="161" t="e">
        <f>VLOOKUP(F142,Стекла!$A142:BA$1516,5,FALSE)</f>
        <v>#N/A</v>
      </c>
      <c r="DC142" s="161" t="str">
        <f>IF(DA142&gt;0,VLOOKUP(Бланк!$Q$14,D142:F10152,3,FALSE),"")</f>
        <v/>
      </c>
      <c r="EA142" s="161">
        <f>IF(ISNUMBER(SEARCH(Бланк!$Q$16,D142)),MAX($EA$1:EA141)+1,0)</f>
        <v>0</v>
      </c>
      <c r="EB142" s="161" t="e">
        <f>VLOOKUP(F142,Стекла!$A142:CA$1516,5,FALSE)</f>
        <v>#N/A</v>
      </c>
      <c r="EC142" s="161" t="str">
        <f>IF(EA142&gt;0,VLOOKUP(Бланк!$Q$16,D142:F10152,3,FALSE),"")</f>
        <v/>
      </c>
      <c r="FA142" s="161">
        <f>IF(ISNUMBER(SEARCH(Бланк!$Q$18,D142)),MAX($FA$1:FA141)+1,0)</f>
        <v>0</v>
      </c>
      <c r="FB142" s="161" t="e">
        <f>VLOOKUP(F142,Стекла!$A142:DA$1516,5,FALSE)</f>
        <v>#N/A</v>
      </c>
      <c r="FC142" s="161" t="str">
        <f>IF(FA142&gt;0,VLOOKUP(Бланк!$Q$18,D142:F10152,3,FALSE),"")</f>
        <v/>
      </c>
      <c r="GA142" s="161">
        <f>IF(ISNUMBER(SEARCH(Бланк!$Q$20,D142)),MAX($GA$1:GA141)+1,0)</f>
        <v>0</v>
      </c>
      <c r="GB142" s="161" t="e">
        <f>VLOOKUP(F142,Стекла!$A142:EA$1516,5,FALSE)</f>
        <v>#N/A</v>
      </c>
      <c r="GC142" s="161" t="str">
        <f>IF(GA142&gt;0,VLOOKUP(Бланк!$Q$20,D142:F10152,3,FALSE),"")</f>
        <v/>
      </c>
      <c r="HA142" s="161">
        <f>IF(ISNUMBER(SEARCH(Бланк!$Q$22,D142)),MAX($HA$1:HA141)+1,0)</f>
        <v>0</v>
      </c>
      <c r="HB142" s="161" t="e">
        <f>VLOOKUP(F142,Стекла!$A142:FA$1516,5,FALSE)</f>
        <v>#N/A</v>
      </c>
      <c r="HC142" s="161" t="str">
        <f>IF(HA142&gt;0,VLOOKUP(Бланк!$Q$22,D142:F10152,3,FALSE),"")</f>
        <v/>
      </c>
      <c r="IA142" s="161">
        <f>IF(ISNUMBER(SEARCH(Бланк!$Q$24,D142)),MAX($IA$1:IA141)+1,0)</f>
        <v>0</v>
      </c>
      <c r="IB142" s="161" t="e">
        <f>VLOOKUP(F142,Стекла!$A142:GA$1516,5,FALSE)</f>
        <v>#N/A</v>
      </c>
      <c r="IC142" s="161" t="str">
        <f>IF(IA142&gt;0,VLOOKUP(Бланк!$Q$24,D142:F10152,3,FALSE),"")</f>
        <v/>
      </c>
    </row>
    <row r="143" spans="1:237" x14ac:dyDescent="0.25">
      <c r="A143" s="161">
        <v>143</v>
      </c>
      <c r="B143" s="161">
        <f>IF(AND($E$1="ПУСТО",Стекла!E143&lt;&gt;""),MAX($B$1:B142)+1,IF(ISNUMBER(SEARCH($E$1,Стекла!B143)),MAX($B$1:B142)+1,0))</f>
        <v>0</v>
      </c>
      <c r="D143" s="161" t="str">
        <f>IF(ISERROR(F143),"",INDEX(Стекла!$E$2:$E$1001,F143,1))</f>
        <v/>
      </c>
      <c r="E143" s="161" t="str">
        <f>IF(ISERROR(F143),"",INDEX(Стекла!$B$2:$E$1001,F143,2))</f>
        <v/>
      </c>
      <c r="F143" s="161" t="e">
        <f>MATCH(ROW(A142),$B$2:B341,0)</f>
        <v>#N/A</v>
      </c>
      <c r="G143" s="161" t="str">
        <f>IF(AND(COUNTIF(D$2:D143,D143)=1,D143&lt;&gt;""),COUNT(G$1:G142)+1,"")</f>
        <v/>
      </c>
      <c r="H143" s="161" t="str">
        <f t="shared" si="8"/>
        <v/>
      </c>
      <c r="I143" s="161" t="e">
        <f t="shared" si="9"/>
        <v>#N/A</v>
      </c>
      <c r="J143" s="161">
        <f>IF(ISNUMBER(SEARCH(Бланк!$Q$6,D143)),MAX($J$1:J142)+1,0)</f>
        <v>0</v>
      </c>
      <c r="K143" s="161" t="e">
        <f>VLOOKUP(F143,Стекла!A143:AH1657,5,FALSE)</f>
        <v>#N/A</v>
      </c>
      <c r="L143" s="161" t="str">
        <f>IF(J143&gt;0,VLOOKUP(Бланк!$Q$6,D143:F341,3,FALSE),"")</f>
        <v/>
      </c>
      <c r="AA143" s="161">
        <f>IF(ISNUMBER(SEARCH(Бланк!$Q$8,D143)),MAX($AA$1:AA142)+1,0)</f>
        <v>0</v>
      </c>
      <c r="AB143" s="161" t="e">
        <f>VLOOKUP(F143,Стекла!A143:$AH$1516,5,FALSE)</f>
        <v>#N/A</v>
      </c>
      <c r="AC143" s="161" t="str">
        <f>IF(AA143&gt;0,VLOOKUP(Бланк!$Q$8,D143:F10153,3,FALSE),"")</f>
        <v/>
      </c>
      <c r="AD143" s="161" t="e">
        <f t="shared" si="10"/>
        <v>#N/A</v>
      </c>
      <c r="BA143" s="161">
        <f>IF(ISNUMBER(SEARCH(Бланк!$Q$10,D143)),MAX(BA$1:$BA142)+1,0)</f>
        <v>0</v>
      </c>
      <c r="BB143" s="161" t="e">
        <f>VLOOKUP(F143,Стекла!A143:$H$1516,5,FALSE)</f>
        <v>#N/A</v>
      </c>
      <c r="BC143" s="161" t="str">
        <f>IF(BA143&gt;0,VLOOKUP(Бланк!$Q$10,D143:F10153,3,FALSE),"")</f>
        <v/>
      </c>
      <c r="BD143" s="161" t="e">
        <f t="shared" si="11"/>
        <v>#N/A</v>
      </c>
      <c r="CA143" s="161">
        <f>IF(ISNUMBER(SEARCH(Бланк!$Q$12,D143)),MAX($CA$1:CA142)+1,0)</f>
        <v>0</v>
      </c>
      <c r="CB143" s="161" t="e">
        <f>VLOOKUP(F143,Стекла!$A143:AA$1516,5,FALSE)</f>
        <v>#N/A</v>
      </c>
      <c r="CC143" s="161" t="str">
        <f>IF(CA143&gt;0,VLOOKUP(Бланк!$Q$12,D143:F10153,3,FALSE),"")</f>
        <v/>
      </c>
      <c r="DA143" s="161">
        <f>IF(ISNUMBER(SEARCH(Бланк!$Q$14,D143)),MAX($DA$1:DA142)+1,0)</f>
        <v>0</v>
      </c>
      <c r="DB143" s="161" t="e">
        <f>VLOOKUP(F143,Стекла!$A143:BA$1516,5,FALSE)</f>
        <v>#N/A</v>
      </c>
      <c r="DC143" s="161" t="str">
        <f>IF(DA143&gt;0,VLOOKUP(Бланк!$Q$14,D143:F10153,3,FALSE),"")</f>
        <v/>
      </c>
      <c r="EA143" s="161">
        <f>IF(ISNUMBER(SEARCH(Бланк!$Q$16,D143)),MAX($EA$1:EA142)+1,0)</f>
        <v>0</v>
      </c>
      <c r="EB143" s="161" t="e">
        <f>VLOOKUP(F143,Стекла!$A143:CA$1516,5,FALSE)</f>
        <v>#N/A</v>
      </c>
      <c r="EC143" s="161" t="str">
        <f>IF(EA143&gt;0,VLOOKUP(Бланк!$Q$16,D143:F10153,3,FALSE),"")</f>
        <v/>
      </c>
      <c r="FA143" s="161">
        <f>IF(ISNUMBER(SEARCH(Бланк!$Q$18,D143)),MAX($FA$1:FA142)+1,0)</f>
        <v>0</v>
      </c>
      <c r="FB143" s="161" t="e">
        <f>VLOOKUP(F143,Стекла!$A143:DA$1516,5,FALSE)</f>
        <v>#N/A</v>
      </c>
      <c r="FC143" s="161" t="str">
        <f>IF(FA143&gt;0,VLOOKUP(Бланк!$Q$18,D143:F10153,3,FALSE),"")</f>
        <v/>
      </c>
      <c r="GA143" s="161">
        <f>IF(ISNUMBER(SEARCH(Бланк!$Q$20,D143)),MAX($GA$1:GA142)+1,0)</f>
        <v>0</v>
      </c>
      <c r="GB143" s="161" t="e">
        <f>VLOOKUP(F143,Стекла!$A143:EA$1516,5,FALSE)</f>
        <v>#N/A</v>
      </c>
      <c r="GC143" s="161" t="str">
        <f>IF(GA143&gt;0,VLOOKUP(Бланк!$Q$20,D143:F10153,3,FALSE),"")</f>
        <v/>
      </c>
      <c r="HA143" s="161">
        <f>IF(ISNUMBER(SEARCH(Бланк!$Q$22,D143)),MAX($HA$1:HA142)+1,0)</f>
        <v>0</v>
      </c>
      <c r="HB143" s="161" t="e">
        <f>VLOOKUP(F143,Стекла!$A143:FA$1516,5,FALSE)</f>
        <v>#N/A</v>
      </c>
      <c r="HC143" s="161" t="str">
        <f>IF(HA143&gt;0,VLOOKUP(Бланк!$Q$22,D143:F10153,3,FALSE),"")</f>
        <v/>
      </c>
      <c r="IA143" s="161">
        <f>IF(ISNUMBER(SEARCH(Бланк!$Q$24,D143)),MAX($IA$1:IA142)+1,0)</f>
        <v>0</v>
      </c>
      <c r="IB143" s="161" t="e">
        <f>VLOOKUP(F143,Стекла!$A143:GA$1516,5,FALSE)</f>
        <v>#N/A</v>
      </c>
      <c r="IC143" s="161" t="str">
        <f>IF(IA143&gt;0,VLOOKUP(Бланк!$Q$24,D143:F10153,3,FALSE),"")</f>
        <v/>
      </c>
    </row>
    <row r="144" spans="1:237" x14ac:dyDescent="0.25">
      <c r="A144" s="161">
        <v>144</v>
      </c>
      <c r="B144" s="161">
        <f>IF(AND($E$1="ПУСТО",Стекла!E144&lt;&gt;""),MAX($B$1:B143)+1,IF(ISNUMBER(SEARCH($E$1,Стекла!B144)),MAX($B$1:B143)+1,0))</f>
        <v>0</v>
      </c>
      <c r="D144" s="161" t="str">
        <f>IF(ISERROR(F144),"",INDEX(Стекла!$E$2:$E$1001,F144,1))</f>
        <v/>
      </c>
      <c r="E144" s="161" t="str">
        <f>IF(ISERROR(F144),"",INDEX(Стекла!$B$2:$E$1001,F144,2))</f>
        <v/>
      </c>
      <c r="F144" s="161" t="e">
        <f>MATCH(ROW(A143),$B$2:B342,0)</f>
        <v>#N/A</v>
      </c>
      <c r="G144" s="161" t="str">
        <f>IF(AND(COUNTIF(D$2:D144,D144)=1,D144&lt;&gt;""),COUNT(G$1:G143)+1,"")</f>
        <v/>
      </c>
      <c r="H144" s="161" t="str">
        <f t="shared" si="8"/>
        <v/>
      </c>
      <c r="I144" s="161" t="e">
        <f t="shared" si="9"/>
        <v>#N/A</v>
      </c>
      <c r="J144" s="161">
        <f>IF(ISNUMBER(SEARCH(Бланк!$Q$6,D144)),MAX($J$1:J143)+1,0)</f>
        <v>0</v>
      </c>
      <c r="K144" s="161" t="e">
        <f>VLOOKUP(F144,Стекла!A144:AH1658,5,FALSE)</f>
        <v>#N/A</v>
      </c>
      <c r="L144" s="161" t="str">
        <f>IF(J144&gt;0,VLOOKUP(Бланк!$Q$6,D144:F342,3,FALSE),"")</f>
        <v/>
      </c>
      <c r="AA144" s="161">
        <f>IF(ISNUMBER(SEARCH(Бланк!$Q$8,D144)),MAX($AA$1:AA143)+1,0)</f>
        <v>0</v>
      </c>
      <c r="AB144" s="161" t="e">
        <f>VLOOKUP(F144,Стекла!A144:$AH$1516,5,FALSE)</f>
        <v>#N/A</v>
      </c>
      <c r="AC144" s="161" t="str">
        <f>IF(AA144&gt;0,VLOOKUP(Бланк!$Q$8,D144:F10154,3,FALSE),"")</f>
        <v/>
      </c>
      <c r="AD144" s="161" t="e">
        <f t="shared" si="10"/>
        <v>#N/A</v>
      </c>
      <c r="BA144" s="161">
        <f>IF(ISNUMBER(SEARCH(Бланк!$Q$10,D144)),MAX(BA$1:$BA143)+1,0)</f>
        <v>0</v>
      </c>
      <c r="BB144" s="161" t="e">
        <f>VLOOKUP(F144,Стекла!A144:$H$1516,5,FALSE)</f>
        <v>#N/A</v>
      </c>
      <c r="BC144" s="161" t="str">
        <f>IF(BA144&gt;0,VLOOKUP(Бланк!$Q$10,D144:F10154,3,FALSE),"")</f>
        <v/>
      </c>
      <c r="BD144" s="161" t="e">
        <f t="shared" si="11"/>
        <v>#N/A</v>
      </c>
      <c r="CA144" s="161">
        <f>IF(ISNUMBER(SEARCH(Бланк!$Q$12,D144)),MAX($CA$1:CA143)+1,0)</f>
        <v>0</v>
      </c>
      <c r="CB144" s="161" t="e">
        <f>VLOOKUP(F144,Стекла!$A144:AA$1516,5,FALSE)</f>
        <v>#N/A</v>
      </c>
      <c r="CC144" s="161" t="str">
        <f>IF(CA144&gt;0,VLOOKUP(Бланк!$Q$12,D144:F10154,3,FALSE),"")</f>
        <v/>
      </c>
      <c r="DA144" s="161">
        <f>IF(ISNUMBER(SEARCH(Бланк!$Q$14,D144)),MAX($DA$1:DA143)+1,0)</f>
        <v>0</v>
      </c>
      <c r="DB144" s="161" t="e">
        <f>VLOOKUP(F144,Стекла!$A144:BA$1516,5,FALSE)</f>
        <v>#N/A</v>
      </c>
      <c r="DC144" s="161" t="str">
        <f>IF(DA144&gt;0,VLOOKUP(Бланк!$Q$14,D144:F10154,3,FALSE),"")</f>
        <v/>
      </c>
      <c r="EA144" s="161">
        <f>IF(ISNUMBER(SEARCH(Бланк!$Q$16,D144)),MAX($EA$1:EA143)+1,0)</f>
        <v>0</v>
      </c>
      <c r="EB144" s="161" t="e">
        <f>VLOOKUP(F144,Стекла!$A144:CA$1516,5,FALSE)</f>
        <v>#N/A</v>
      </c>
      <c r="EC144" s="161" t="str">
        <f>IF(EA144&gt;0,VLOOKUP(Бланк!$Q$16,D144:F10154,3,FALSE),"")</f>
        <v/>
      </c>
      <c r="FA144" s="161">
        <f>IF(ISNUMBER(SEARCH(Бланк!$Q$18,D144)),MAX($FA$1:FA143)+1,0)</f>
        <v>0</v>
      </c>
      <c r="FB144" s="161" t="e">
        <f>VLOOKUP(F144,Стекла!$A144:DA$1516,5,FALSE)</f>
        <v>#N/A</v>
      </c>
      <c r="FC144" s="161" t="str">
        <f>IF(FA144&gt;0,VLOOKUP(Бланк!$Q$18,D144:F10154,3,FALSE),"")</f>
        <v/>
      </c>
      <c r="GA144" s="161">
        <f>IF(ISNUMBER(SEARCH(Бланк!$Q$20,D144)),MAX($GA$1:GA143)+1,0)</f>
        <v>0</v>
      </c>
      <c r="GB144" s="161" t="e">
        <f>VLOOKUP(F144,Стекла!$A144:EA$1516,5,FALSE)</f>
        <v>#N/A</v>
      </c>
      <c r="GC144" s="161" t="str">
        <f>IF(GA144&gt;0,VLOOKUP(Бланк!$Q$20,D144:F10154,3,FALSE),"")</f>
        <v/>
      </c>
      <c r="HA144" s="161">
        <f>IF(ISNUMBER(SEARCH(Бланк!$Q$22,D144)),MAX($HA$1:HA143)+1,0)</f>
        <v>0</v>
      </c>
      <c r="HB144" s="161" t="e">
        <f>VLOOKUP(F144,Стекла!$A144:FA$1516,5,FALSE)</f>
        <v>#N/A</v>
      </c>
      <c r="HC144" s="161" t="str">
        <f>IF(HA144&gt;0,VLOOKUP(Бланк!$Q$22,D144:F10154,3,FALSE),"")</f>
        <v/>
      </c>
      <c r="IA144" s="161">
        <f>IF(ISNUMBER(SEARCH(Бланк!$Q$24,D144)),MAX($IA$1:IA143)+1,0)</f>
        <v>0</v>
      </c>
      <c r="IB144" s="161" t="e">
        <f>VLOOKUP(F144,Стекла!$A144:GA$1516,5,FALSE)</f>
        <v>#N/A</v>
      </c>
      <c r="IC144" s="161" t="str">
        <f>IF(IA144&gt;0,VLOOKUP(Бланк!$Q$24,D144:F10154,3,FALSE),"")</f>
        <v/>
      </c>
    </row>
    <row r="145" spans="1:237" x14ac:dyDescent="0.25">
      <c r="A145" s="161">
        <v>145</v>
      </c>
      <c r="B145" s="161">
        <f>IF(AND($E$1="ПУСТО",Стекла!E145&lt;&gt;""),MAX($B$1:B144)+1,IF(ISNUMBER(SEARCH($E$1,Стекла!B145)),MAX($B$1:B144)+1,0))</f>
        <v>0</v>
      </c>
      <c r="D145" s="161" t="str">
        <f>IF(ISERROR(F145),"",INDEX(Стекла!$E$2:$E$1001,F145,1))</f>
        <v/>
      </c>
      <c r="E145" s="161" t="str">
        <f>IF(ISERROR(F145),"",INDEX(Стекла!$B$2:$E$1001,F145,2))</f>
        <v/>
      </c>
      <c r="F145" s="161" t="e">
        <f>MATCH(ROW(A144),$B$2:B343,0)</f>
        <v>#N/A</v>
      </c>
      <c r="G145" s="161" t="str">
        <f>IF(AND(COUNTIF(D$2:D145,D145)=1,D145&lt;&gt;""),COUNT(G$1:G144)+1,"")</f>
        <v/>
      </c>
      <c r="H145" s="161" t="str">
        <f t="shared" si="8"/>
        <v/>
      </c>
      <c r="I145" s="161" t="e">
        <f t="shared" si="9"/>
        <v>#N/A</v>
      </c>
      <c r="J145" s="161">
        <f>IF(ISNUMBER(SEARCH(Бланк!$Q$6,D145)),MAX($J$1:J144)+1,0)</f>
        <v>0</v>
      </c>
      <c r="K145" s="161" t="e">
        <f>VLOOKUP(F145,Стекла!A145:AH1659,5,FALSE)</f>
        <v>#N/A</v>
      </c>
      <c r="L145" s="161" t="str">
        <f>IF(J145&gt;0,VLOOKUP(Бланк!$Q$6,D145:F343,3,FALSE),"")</f>
        <v/>
      </c>
      <c r="AA145" s="161">
        <f>IF(ISNUMBER(SEARCH(Бланк!$Q$8,D145)),MAX($AA$1:AA144)+1,0)</f>
        <v>0</v>
      </c>
      <c r="AB145" s="161" t="e">
        <f>VLOOKUP(F145,Стекла!A145:$AH$1516,5,FALSE)</f>
        <v>#N/A</v>
      </c>
      <c r="AC145" s="161" t="str">
        <f>IF(AA145&gt;0,VLOOKUP(Бланк!$Q$8,D145:F10155,3,FALSE),"")</f>
        <v/>
      </c>
      <c r="AD145" s="161" t="e">
        <f t="shared" si="10"/>
        <v>#N/A</v>
      </c>
      <c r="BA145" s="161">
        <f>IF(ISNUMBER(SEARCH(Бланк!$Q$10,D145)),MAX(BA$1:$BA144)+1,0)</f>
        <v>0</v>
      </c>
      <c r="BB145" s="161" t="e">
        <f>VLOOKUP(F145,Стекла!A145:$H$1516,5,FALSE)</f>
        <v>#N/A</v>
      </c>
      <c r="BC145" s="161" t="str">
        <f>IF(BA145&gt;0,VLOOKUP(Бланк!$Q$10,D145:F10155,3,FALSE),"")</f>
        <v/>
      </c>
      <c r="BD145" s="161" t="e">
        <f t="shared" si="11"/>
        <v>#N/A</v>
      </c>
      <c r="CA145" s="161">
        <f>IF(ISNUMBER(SEARCH(Бланк!$Q$12,D145)),MAX($CA$1:CA144)+1,0)</f>
        <v>0</v>
      </c>
      <c r="CB145" s="161" t="e">
        <f>VLOOKUP(F145,Стекла!$A145:AA$1516,5,FALSE)</f>
        <v>#N/A</v>
      </c>
      <c r="CC145" s="161" t="str">
        <f>IF(CA145&gt;0,VLOOKUP(Бланк!$Q$12,D145:F10155,3,FALSE),"")</f>
        <v/>
      </c>
      <c r="DA145" s="161">
        <f>IF(ISNUMBER(SEARCH(Бланк!$Q$14,D145)),MAX($DA$1:DA144)+1,0)</f>
        <v>0</v>
      </c>
      <c r="DB145" s="161" t="e">
        <f>VLOOKUP(F145,Стекла!$A145:BA$1516,5,FALSE)</f>
        <v>#N/A</v>
      </c>
      <c r="DC145" s="161" t="str">
        <f>IF(DA145&gt;0,VLOOKUP(Бланк!$Q$14,D145:F10155,3,FALSE),"")</f>
        <v/>
      </c>
      <c r="EA145" s="161">
        <f>IF(ISNUMBER(SEARCH(Бланк!$Q$16,D145)),MAX($EA$1:EA144)+1,0)</f>
        <v>0</v>
      </c>
      <c r="EB145" s="161" t="e">
        <f>VLOOKUP(F145,Стекла!$A145:CA$1516,5,FALSE)</f>
        <v>#N/A</v>
      </c>
      <c r="EC145" s="161" t="str">
        <f>IF(EA145&gt;0,VLOOKUP(Бланк!$Q$16,D145:F10155,3,FALSE),"")</f>
        <v/>
      </c>
      <c r="FA145" s="161">
        <f>IF(ISNUMBER(SEARCH(Бланк!$Q$18,D145)),MAX($FA$1:FA144)+1,0)</f>
        <v>0</v>
      </c>
      <c r="FB145" s="161" t="e">
        <f>VLOOKUP(F145,Стекла!$A145:DA$1516,5,FALSE)</f>
        <v>#N/A</v>
      </c>
      <c r="FC145" s="161" t="str">
        <f>IF(FA145&gt;0,VLOOKUP(Бланк!$Q$18,D145:F10155,3,FALSE),"")</f>
        <v/>
      </c>
      <c r="GA145" s="161">
        <f>IF(ISNUMBER(SEARCH(Бланк!$Q$20,D145)),MAX($GA$1:GA144)+1,0)</f>
        <v>0</v>
      </c>
      <c r="GB145" s="161" t="e">
        <f>VLOOKUP(F145,Стекла!$A145:EA$1516,5,FALSE)</f>
        <v>#N/A</v>
      </c>
      <c r="GC145" s="161" t="str">
        <f>IF(GA145&gt;0,VLOOKUP(Бланк!$Q$20,D145:F10155,3,FALSE),"")</f>
        <v/>
      </c>
      <c r="HA145" s="161">
        <f>IF(ISNUMBER(SEARCH(Бланк!$Q$22,D145)),MAX($HA$1:HA144)+1,0)</f>
        <v>0</v>
      </c>
      <c r="HB145" s="161" t="e">
        <f>VLOOKUP(F145,Стекла!$A145:FA$1516,5,FALSE)</f>
        <v>#N/A</v>
      </c>
      <c r="HC145" s="161" t="str">
        <f>IF(HA145&gt;0,VLOOKUP(Бланк!$Q$22,D145:F10155,3,FALSE),"")</f>
        <v/>
      </c>
      <c r="IA145" s="161">
        <f>IF(ISNUMBER(SEARCH(Бланк!$Q$24,D145)),MAX($IA$1:IA144)+1,0)</f>
        <v>0</v>
      </c>
      <c r="IB145" s="161" t="e">
        <f>VLOOKUP(F145,Стекла!$A145:GA$1516,5,FALSE)</f>
        <v>#N/A</v>
      </c>
      <c r="IC145" s="161" t="str">
        <f>IF(IA145&gt;0,VLOOKUP(Бланк!$Q$24,D145:F10155,3,FALSE),"")</f>
        <v/>
      </c>
    </row>
    <row r="146" spans="1:237" x14ac:dyDescent="0.25">
      <c r="A146" s="161">
        <v>146</v>
      </c>
      <c r="B146" s="161">
        <f>IF(AND($E$1="ПУСТО",Стекла!E146&lt;&gt;""),MAX($B$1:B145)+1,IF(ISNUMBER(SEARCH($E$1,Стекла!B146)),MAX($B$1:B145)+1,0))</f>
        <v>0</v>
      </c>
      <c r="D146" s="161" t="str">
        <f>IF(ISERROR(F146),"",INDEX(Стекла!$E$2:$E$1001,F146,1))</f>
        <v/>
      </c>
      <c r="E146" s="161" t="str">
        <f>IF(ISERROR(F146),"",INDEX(Стекла!$B$2:$E$1001,F146,2))</f>
        <v/>
      </c>
      <c r="F146" s="161" t="e">
        <f>MATCH(ROW(A145),$B$2:B344,0)</f>
        <v>#N/A</v>
      </c>
      <c r="G146" s="161" t="str">
        <f>IF(AND(COUNTIF(D$2:D146,D146)=1,D146&lt;&gt;""),COUNT(G$1:G145)+1,"")</f>
        <v/>
      </c>
      <c r="H146" s="161" t="str">
        <f t="shared" si="8"/>
        <v/>
      </c>
      <c r="I146" s="161" t="e">
        <f t="shared" si="9"/>
        <v>#N/A</v>
      </c>
      <c r="J146" s="161">
        <f>IF(ISNUMBER(SEARCH(Бланк!$Q$6,D146)),MAX($J$1:J145)+1,0)</f>
        <v>0</v>
      </c>
      <c r="K146" s="161" t="e">
        <f>VLOOKUP(F146,Стекла!A146:AH1660,5,FALSE)</f>
        <v>#N/A</v>
      </c>
      <c r="L146" s="161" t="str">
        <f>IF(J146&gt;0,VLOOKUP(Бланк!$Q$6,D146:F344,3,FALSE),"")</f>
        <v/>
      </c>
      <c r="AA146" s="161">
        <f>IF(ISNUMBER(SEARCH(Бланк!$Q$8,D146)),MAX($AA$1:AA145)+1,0)</f>
        <v>0</v>
      </c>
      <c r="AB146" s="161" t="e">
        <f>VLOOKUP(F146,Стекла!A146:$AH$1516,5,FALSE)</f>
        <v>#N/A</v>
      </c>
      <c r="AC146" s="161" t="str">
        <f>IF(AA146&gt;0,VLOOKUP(Бланк!$Q$8,D146:F10156,3,FALSE),"")</f>
        <v/>
      </c>
      <c r="AD146" s="161" t="e">
        <f t="shared" si="10"/>
        <v>#N/A</v>
      </c>
      <c r="BA146" s="161">
        <f>IF(ISNUMBER(SEARCH(Бланк!$Q$10,D146)),MAX(BA$1:$BA145)+1,0)</f>
        <v>0</v>
      </c>
      <c r="BB146" s="161" t="e">
        <f>VLOOKUP(F146,Стекла!A146:$H$1516,5,FALSE)</f>
        <v>#N/A</v>
      </c>
      <c r="BC146" s="161" t="str">
        <f>IF(BA146&gt;0,VLOOKUP(Бланк!$Q$10,D146:F10156,3,FALSE),"")</f>
        <v/>
      </c>
      <c r="BD146" s="161" t="e">
        <f t="shared" si="11"/>
        <v>#N/A</v>
      </c>
      <c r="CA146" s="161">
        <f>IF(ISNUMBER(SEARCH(Бланк!$Q$12,D146)),MAX($CA$1:CA145)+1,0)</f>
        <v>0</v>
      </c>
      <c r="CB146" s="161" t="e">
        <f>VLOOKUP(F146,Стекла!$A146:AA$1516,5,FALSE)</f>
        <v>#N/A</v>
      </c>
      <c r="CC146" s="161" t="str">
        <f>IF(CA146&gt;0,VLOOKUP(Бланк!$Q$12,D146:F10156,3,FALSE),"")</f>
        <v/>
      </c>
      <c r="DA146" s="161">
        <f>IF(ISNUMBER(SEARCH(Бланк!$Q$14,D146)),MAX($DA$1:DA145)+1,0)</f>
        <v>0</v>
      </c>
      <c r="DB146" s="161" t="e">
        <f>VLOOKUP(F146,Стекла!$A146:BA$1516,5,FALSE)</f>
        <v>#N/A</v>
      </c>
      <c r="DC146" s="161" t="str">
        <f>IF(DA146&gt;0,VLOOKUP(Бланк!$Q$14,D146:F10156,3,FALSE),"")</f>
        <v/>
      </c>
      <c r="EA146" s="161">
        <f>IF(ISNUMBER(SEARCH(Бланк!$Q$16,D146)),MAX($EA$1:EA145)+1,0)</f>
        <v>0</v>
      </c>
      <c r="EB146" s="161" t="e">
        <f>VLOOKUP(F146,Стекла!$A146:CA$1516,5,FALSE)</f>
        <v>#N/A</v>
      </c>
      <c r="EC146" s="161" t="str">
        <f>IF(EA146&gt;0,VLOOKUP(Бланк!$Q$16,D146:F10156,3,FALSE),"")</f>
        <v/>
      </c>
      <c r="FA146" s="161">
        <f>IF(ISNUMBER(SEARCH(Бланк!$Q$18,D146)),MAX($FA$1:FA145)+1,0)</f>
        <v>0</v>
      </c>
      <c r="FB146" s="161" t="e">
        <f>VLOOKUP(F146,Стекла!$A146:DA$1516,5,FALSE)</f>
        <v>#N/A</v>
      </c>
      <c r="FC146" s="161" t="str">
        <f>IF(FA146&gt;0,VLOOKUP(Бланк!$Q$18,D146:F10156,3,FALSE),"")</f>
        <v/>
      </c>
      <c r="GA146" s="161">
        <f>IF(ISNUMBER(SEARCH(Бланк!$Q$20,D146)),MAX($GA$1:GA145)+1,0)</f>
        <v>0</v>
      </c>
      <c r="GB146" s="161" t="e">
        <f>VLOOKUP(F146,Стекла!$A146:EA$1516,5,FALSE)</f>
        <v>#N/A</v>
      </c>
      <c r="GC146" s="161" t="str">
        <f>IF(GA146&gt;0,VLOOKUP(Бланк!$Q$20,D146:F10156,3,FALSE),"")</f>
        <v/>
      </c>
      <c r="HA146" s="161">
        <f>IF(ISNUMBER(SEARCH(Бланк!$Q$22,D146)),MAX($HA$1:HA145)+1,0)</f>
        <v>0</v>
      </c>
      <c r="HB146" s="161" t="e">
        <f>VLOOKUP(F146,Стекла!$A146:FA$1516,5,FALSE)</f>
        <v>#N/A</v>
      </c>
      <c r="HC146" s="161" t="str">
        <f>IF(HA146&gt;0,VLOOKUP(Бланк!$Q$22,D146:F10156,3,FALSE),"")</f>
        <v/>
      </c>
      <c r="IA146" s="161">
        <f>IF(ISNUMBER(SEARCH(Бланк!$Q$24,D146)),MAX($IA$1:IA145)+1,0)</f>
        <v>0</v>
      </c>
      <c r="IB146" s="161" t="e">
        <f>VLOOKUP(F146,Стекла!$A146:GA$1516,5,FALSE)</f>
        <v>#N/A</v>
      </c>
      <c r="IC146" s="161" t="str">
        <f>IF(IA146&gt;0,VLOOKUP(Бланк!$Q$24,D146:F10156,3,FALSE),"")</f>
        <v/>
      </c>
    </row>
    <row r="147" spans="1:237" x14ac:dyDescent="0.25">
      <c r="A147" s="161">
        <v>147</v>
      </c>
      <c r="B147" s="161">
        <f>IF(AND($E$1="ПУСТО",Стекла!E147&lt;&gt;""),MAX($B$1:B146)+1,IF(ISNUMBER(SEARCH($E$1,Стекла!B147)),MAX($B$1:B146)+1,0))</f>
        <v>0</v>
      </c>
      <c r="D147" s="161" t="str">
        <f>IF(ISERROR(F147),"",INDEX(Стекла!$E$2:$E$1001,F147,1))</f>
        <v/>
      </c>
      <c r="E147" s="161" t="str">
        <f>IF(ISERROR(F147),"",INDEX(Стекла!$B$2:$E$1001,F147,2))</f>
        <v/>
      </c>
      <c r="F147" s="161" t="e">
        <f>MATCH(ROW(A146),$B$2:B345,0)</f>
        <v>#N/A</v>
      </c>
      <c r="G147" s="161" t="str">
        <f>IF(AND(COUNTIF(D$2:D147,D147)=1,D147&lt;&gt;""),COUNT(G$1:G146)+1,"")</f>
        <v/>
      </c>
      <c r="H147" s="161" t="str">
        <f t="shared" si="8"/>
        <v/>
      </c>
      <c r="I147" s="161" t="e">
        <f t="shared" si="9"/>
        <v>#N/A</v>
      </c>
      <c r="J147" s="161">
        <f>IF(ISNUMBER(SEARCH(Бланк!$Q$6,D147)),MAX($J$1:J146)+1,0)</f>
        <v>0</v>
      </c>
      <c r="K147" s="161" t="e">
        <f>VLOOKUP(F147,Стекла!A147:AH1661,5,FALSE)</f>
        <v>#N/A</v>
      </c>
      <c r="L147" s="161" t="str">
        <f>IF(J147&gt;0,VLOOKUP(Бланк!$Q$6,D147:F345,3,FALSE),"")</f>
        <v/>
      </c>
      <c r="AA147" s="161">
        <f>IF(ISNUMBER(SEARCH(Бланк!$Q$8,D147)),MAX($AA$1:AA146)+1,0)</f>
        <v>0</v>
      </c>
      <c r="AB147" s="161" t="e">
        <f>VLOOKUP(F147,Стекла!A147:$AH$1516,5,FALSE)</f>
        <v>#N/A</v>
      </c>
      <c r="AC147" s="161" t="str">
        <f>IF(AA147&gt;0,VLOOKUP(Бланк!$Q$8,D147:F10157,3,FALSE),"")</f>
        <v/>
      </c>
      <c r="AD147" s="161" t="e">
        <f t="shared" si="10"/>
        <v>#N/A</v>
      </c>
      <c r="BA147" s="161">
        <f>IF(ISNUMBER(SEARCH(Бланк!$Q$10,D147)),MAX(BA$1:$BA146)+1,0)</f>
        <v>0</v>
      </c>
      <c r="BB147" s="161" t="e">
        <f>VLOOKUP(F147,Стекла!A147:$H$1516,5,FALSE)</f>
        <v>#N/A</v>
      </c>
      <c r="BC147" s="161" t="str">
        <f>IF(BA147&gt;0,VLOOKUP(Бланк!$Q$10,D147:F10157,3,FALSE),"")</f>
        <v/>
      </c>
      <c r="BD147" s="161" t="e">
        <f t="shared" si="11"/>
        <v>#N/A</v>
      </c>
      <c r="CA147" s="161">
        <f>IF(ISNUMBER(SEARCH(Бланк!$Q$12,D147)),MAX($CA$1:CA146)+1,0)</f>
        <v>0</v>
      </c>
      <c r="CB147" s="161" t="e">
        <f>VLOOKUP(F147,Стекла!$A147:AA$1516,5,FALSE)</f>
        <v>#N/A</v>
      </c>
      <c r="CC147" s="161" t="str">
        <f>IF(CA147&gt;0,VLOOKUP(Бланк!$Q$12,D147:F10157,3,FALSE),"")</f>
        <v/>
      </c>
      <c r="DA147" s="161">
        <f>IF(ISNUMBER(SEARCH(Бланк!$Q$14,D147)),MAX($DA$1:DA146)+1,0)</f>
        <v>0</v>
      </c>
      <c r="DB147" s="161" t="e">
        <f>VLOOKUP(F147,Стекла!$A147:BA$1516,5,FALSE)</f>
        <v>#N/A</v>
      </c>
      <c r="DC147" s="161" t="str">
        <f>IF(DA147&gt;0,VLOOKUP(Бланк!$Q$14,D147:F10157,3,FALSE),"")</f>
        <v/>
      </c>
      <c r="EA147" s="161">
        <f>IF(ISNUMBER(SEARCH(Бланк!$Q$16,D147)),MAX($EA$1:EA146)+1,0)</f>
        <v>0</v>
      </c>
      <c r="EB147" s="161" t="e">
        <f>VLOOKUP(F147,Стекла!$A147:CA$1516,5,FALSE)</f>
        <v>#N/A</v>
      </c>
      <c r="EC147" s="161" t="str">
        <f>IF(EA147&gt;0,VLOOKUP(Бланк!$Q$16,D147:F10157,3,FALSE),"")</f>
        <v/>
      </c>
      <c r="FA147" s="161">
        <f>IF(ISNUMBER(SEARCH(Бланк!$Q$18,D147)),MAX($FA$1:FA146)+1,0)</f>
        <v>0</v>
      </c>
      <c r="FB147" s="161" t="e">
        <f>VLOOKUP(F147,Стекла!$A147:DA$1516,5,FALSE)</f>
        <v>#N/A</v>
      </c>
      <c r="FC147" s="161" t="str">
        <f>IF(FA147&gt;0,VLOOKUP(Бланк!$Q$18,D147:F10157,3,FALSE),"")</f>
        <v/>
      </c>
      <c r="GA147" s="161">
        <f>IF(ISNUMBER(SEARCH(Бланк!$Q$20,D147)),MAX($GA$1:GA146)+1,0)</f>
        <v>0</v>
      </c>
      <c r="GB147" s="161" t="e">
        <f>VLOOKUP(F147,Стекла!$A147:EA$1516,5,FALSE)</f>
        <v>#N/A</v>
      </c>
      <c r="GC147" s="161" t="str">
        <f>IF(GA147&gt;0,VLOOKUP(Бланк!$Q$20,D147:F10157,3,FALSE),"")</f>
        <v/>
      </c>
      <c r="HA147" s="161">
        <f>IF(ISNUMBER(SEARCH(Бланк!$Q$22,D147)),MAX($HA$1:HA146)+1,0)</f>
        <v>0</v>
      </c>
      <c r="HB147" s="161" t="e">
        <f>VLOOKUP(F147,Стекла!$A147:FA$1516,5,FALSE)</f>
        <v>#N/A</v>
      </c>
      <c r="HC147" s="161" t="str">
        <f>IF(HA147&gt;0,VLOOKUP(Бланк!$Q$22,D147:F10157,3,FALSE),"")</f>
        <v/>
      </c>
      <c r="IA147" s="161">
        <f>IF(ISNUMBER(SEARCH(Бланк!$Q$24,D147)),MAX($IA$1:IA146)+1,0)</f>
        <v>0</v>
      </c>
      <c r="IB147" s="161" t="e">
        <f>VLOOKUP(F147,Стекла!$A147:GA$1516,5,FALSE)</f>
        <v>#N/A</v>
      </c>
      <c r="IC147" s="161" t="str">
        <f>IF(IA147&gt;0,VLOOKUP(Бланк!$Q$24,D147:F10157,3,FALSE),"")</f>
        <v/>
      </c>
    </row>
    <row r="148" spans="1:237" x14ac:dyDescent="0.25">
      <c r="A148" s="161">
        <v>148</v>
      </c>
      <c r="B148" s="161">
        <f>IF(AND($E$1="ПУСТО",Стекла!E148&lt;&gt;""),MAX($B$1:B147)+1,IF(ISNUMBER(SEARCH($E$1,Стекла!B148)),MAX($B$1:B147)+1,0))</f>
        <v>0</v>
      </c>
      <c r="D148" s="161" t="str">
        <f>IF(ISERROR(F148),"",INDEX(Стекла!$E$2:$E$1001,F148,1))</f>
        <v/>
      </c>
      <c r="E148" s="161" t="str">
        <f>IF(ISERROR(F148),"",INDEX(Стекла!$B$2:$E$1001,F148,2))</f>
        <v/>
      </c>
      <c r="F148" s="161" t="e">
        <f>MATCH(ROW(A147),$B$2:B346,0)</f>
        <v>#N/A</v>
      </c>
      <c r="G148" s="161" t="str">
        <f>IF(AND(COUNTIF(D$2:D148,D148)=1,D148&lt;&gt;""),COUNT(G$1:G147)+1,"")</f>
        <v/>
      </c>
      <c r="H148" s="161" t="str">
        <f t="shared" si="8"/>
        <v/>
      </c>
      <c r="I148" s="161" t="e">
        <f t="shared" si="9"/>
        <v>#N/A</v>
      </c>
      <c r="J148" s="161">
        <f>IF(ISNUMBER(SEARCH(Бланк!$Q$6,D148)),MAX($J$1:J147)+1,0)</f>
        <v>0</v>
      </c>
      <c r="K148" s="161" t="e">
        <f>VLOOKUP(F148,Стекла!A148:AH1662,5,FALSE)</f>
        <v>#N/A</v>
      </c>
      <c r="L148" s="161" t="str">
        <f>IF(J148&gt;0,VLOOKUP(Бланк!$Q$6,D148:F346,3,FALSE),"")</f>
        <v/>
      </c>
      <c r="AA148" s="161">
        <f>IF(ISNUMBER(SEARCH(Бланк!$Q$8,D148)),MAX($AA$1:AA147)+1,0)</f>
        <v>0</v>
      </c>
      <c r="AB148" s="161" t="e">
        <f>VLOOKUP(F148,Стекла!A148:$AH$1516,5,FALSE)</f>
        <v>#N/A</v>
      </c>
      <c r="AC148" s="161" t="str">
        <f>IF(AA148&gt;0,VLOOKUP(Бланк!$Q$8,D148:F10158,3,FALSE),"")</f>
        <v/>
      </c>
      <c r="AD148" s="161" t="e">
        <f t="shared" si="10"/>
        <v>#N/A</v>
      </c>
      <c r="BA148" s="161">
        <f>IF(ISNUMBER(SEARCH(Бланк!$Q$10,D148)),MAX(BA$1:$BA147)+1,0)</f>
        <v>0</v>
      </c>
      <c r="BB148" s="161" t="e">
        <f>VLOOKUP(F148,Стекла!A148:$H$1516,5,FALSE)</f>
        <v>#N/A</v>
      </c>
      <c r="BC148" s="161" t="str">
        <f>IF(BA148&gt;0,VLOOKUP(Бланк!$Q$10,D148:F10158,3,FALSE),"")</f>
        <v/>
      </c>
      <c r="BD148" s="161" t="e">
        <f t="shared" si="11"/>
        <v>#N/A</v>
      </c>
      <c r="CA148" s="161">
        <f>IF(ISNUMBER(SEARCH(Бланк!$Q$12,D148)),MAX($CA$1:CA147)+1,0)</f>
        <v>0</v>
      </c>
      <c r="CB148" s="161" t="e">
        <f>VLOOKUP(F148,Стекла!$A148:AA$1516,5,FALSE)</f>
        <v>#N/A</v>
      </c>
      <c r="CC148" s="161" t="str">
        <f>IF(CA148&gt;0,VLOOKUP(Бланк!$Q$12,D148:F10158,3,FALSE),"")</f>
        <v/>
      </c>
      <c r="DA148" s="161">
        <f>IF(ISNUMBER(SEARCH(Бланк!$Q$14,D148)),MAX($DA$1:DA147)+1,0)</f>
        <v>0</v>
      </c>
      <c r="DB148" s="161" t="e">
        <f>VLOOKUP(F148,Стекла!$A148:BA$1516,5,FALSE)</f>
        <v>#N/A</v>
      </c>
      <c r="DC148" s="161" t="str">
        <f>IF(DA148&gt;0,VLOOKUP(Бланк!$Q$14,D148:F10158,3,FALSE),"")</f>
        <v/>
      </c>
      <c r="EA148" s="161">
        <f>IF(ISNUMBER(SEARCH(Бланк!$Q$16,D148)),MAX($EA$1:EA147)+1,0)</f>
        <v>0</v>
      </c>
      <c r="EB148" s="161" t="e">
        <f>VLOOKUP(F148,Стекла!$A148:CA$1516,5,FALSE)</f>
        <v>#N/A</v>
      </c>
      <c r="EC148" s="161" t="str">
        <f>IF(EA148&gt;0,VLOOKUP(Бланк!$Q$16,D148:F10158,3,FALSE),"")</f>
        <v/>
      </c>
      <c r="FA148" s="161">
        <f>IF(ISNUMBER(SEARCH(Бланк!$Q$18,D148)),MAX($FA$1:FA147)+1,0)</f>
        <v>0</v>
      </c>
      <c r="FB148" s="161" t="e">
        <f>VLOOKUP(F148,Стекла!$A148:DA$1516,5,FALSE)</f>
        <v>#N/A</v>
      </c>
      <c r="FC148" s="161" t="str">
        <f>IF(FA148&gt;0,VLOOKUP(Бланк!$Q$18,D148:F10158,3,FALSE),"")</f>
        <v/>
      </c>
      <c r="GA148" s="161">
        <f>IF(ISNUMBER(SEARCH(Бланк!$Q$20,D148)),MAX($GA$1:GA147)+1,0)</f>
        <v>0</v>
      </c>
      <c r="GB148" s="161" t="e">
        <f>VLOOKUP(F148,Стекла!$A148:EA$1516,5,FALSE)</f>
        <v>#N/A</v>
      </c>
      <c r="GC148" s="161" t="str">
        <f>IF(GA148&gt;0,VLOOKUP(Бланк!$Q$20,D148:F10158,3,FALSE),"")</f>
        <v/>
      </c>
      <c r="HA148" s="161">
        <f>IF(ISNUMBER(SEARCH(Бланк!$Q$22,D148)),MAX($HA$1:HA147)+1,0)</f>
        <v>0</v>
      </c>
      <c r="HB148" s="161" t="e">
        <f>VLOOKUP(F148,Стекла!$A148:FA$1516,5,FALSE)</f>
        <v>#N/A</v>
      </c>
      <c r="HC148" s="161" t="str">
        <f>IF(HA148&gt;0,VLOOKUP(Бланк!$Q$22,D148:F10158,3,FALSE),"")</f>
        <v/>
      </c>
      <c r="IA148" s="161">
        <f>IF(ISNUMBER(SEARCH(Бланк!$Q$24,D148)),MAX($IA$1:IA147)+1,0)</f>
        <v>0</v>
      </c>
      <c r="IB148" s="161" t="e">
        <f>VLOOKUP(F148,Стекла!$A148:GA$1516,5,FALSE)</f>
        <v>#N/A</v>
      </c>
      <c r="IC148" s="161" t="str">
        <f>IF(IA148&gt;0,VLOOKUP(Бланк!$Q$24,D148:F10158,3,FALSE),"")</f>
        <v/>
      </c>
    </row>
    <row r="149" spans="1:237" x14ac:dyDescent="0.25">
      <c r="A149" s="161">
        <v>149</v>
      </c>
      <c r="B149" s="161">
        <f>IF(AND($E$1="ПУСТО",Стекла!E149&lt;&gt;""),MAX($B$1:B148)+1,IF(ISNUMBER(SEARCH($E$1,Стекла!B149)),MAX($B$1:B148)+1,0))</f>
        <v>0</v>
      </c>
      <c r="D149" s="161" t="str">
        <f>IF(ISERROR(F149),"",INDEX(Стекла!$E$2:$E$1001,F149,1))</f>
        <v/>
      </c>
      <c r="E149" s="161" t="str">
        <f>IF(ISERROR(F149),"",INDEX(Стекла!$B$2:$E$1001,F149,2))</f>
        <v/>
      </c>
      <c r="F149" s="161" t="e">
        <f>MATCH(ROW(A148),$B$2:B347,0)</f>
        <v>#N/A</v>
      </c>
      <c r="G149" s="161" t="str">
        <f>IF(AND(COUNTIF(D$2:D149,D149)=1,D149&lt;&gt;""),COUNT(G$1:G148)+1,"")</f>
        <v/>
      </c>
      <c r="H149" s="161" t="str">
        <f t="shared" si="8"/>
        <v/>
      </c>
      <c r="I149" s="161" t="e">
        <f t="shared" si="9"/>
        <v>#N/A</v>
      </c>
      <c r="J149" s="161">
        <f>IF(ISNUMBER(SEARCH(Бланк!$Q$6,D149)),MAX($J$1:J148)+1,0)</f>
        <v>0</v>
      </c>
      <c r="K149" s="161" t="e">
        <f>VLOOKUP(F149,Стекла!A149:AH1663,5,FALSE)</f>
        <v>#N/A</v>
      </c>
      <c r="L149" s="161" t="str">
        <f>IF(J149&gt;0,VLOOKUP(Бланк!$Q$6,D149:F347,3,FALSE),"")</f>
        <v/>
      </c>
      <c r="AA149" s="161">
        <f>IF(ISNUMBER(SEARCH(Бланк!$Q$8,D149)),MAX($AA$1:AA148)+1,0)</f>
        <v>0</v>
      </c>
      <c r="AB149" s="161" t="e">
        <f>VLOOKUP(F149,Стекла!A149:$AH$1516,5,FALSE)</f>
        <v>#N/A</v>
      </c>
      <c r="AC149" s="161" t="str">
        <f>IF(AA149&gt;0,VLOOKUP(Бланк!$Q$8,D149:F10159,3,FALSE),"")</f>
        <v/>
      </c>
      <c r="AD149" s="161" t="e">
        <f t="shared" si="10"/>
        <v>#N/A</v>
      </c>
      <c r="BA149" s="161">
        <f>IF(ISNUMBER(SEARCH(Бланк!$Q$10,D149)),MAX(BA$1:$BA148)+1,0)</f>
        <v>0</v>
      </c>
      <c r="BB149" s="161" t="e">
        <f>VLOOKUP(F149,Стекла!A149:$H$1516,5,FALSE)</f>
        <v>#N/A</v>
      </c>
      <c r="BC149" s="161" t="str">
        <f>IF(BA149&gt;0,VLOOKUP(Бланк!$Q$10,D149:F10159,3,FALSE),"")</f>
        <v/>
      </c>
      <c r="BD149" s="161" t="e">
        <f t="shared" si="11"/>
        <v>#N/A</v>
      </c>
      <c r="CA149" s="161">
        <f>IF(ISNUMBER(SEARCH(Бланк!$Q$12,D149)),MAX($CA$1:CA148)+1,0)</f>
        <v>0</v>
      </c>
      <c r="CB149" s="161" t="e">
        <f>VLOOKUP(F149,Стекла!$A149:AA$1516,5,FALSE)</f>
        <v>#N/A</v>
      </c>
      <c r="CC149" s="161" t="str">
        <f>IF(CA149&gt;0,VLOOKUP(Бланк!$Q$12,D149:F10159,3,FALSE),"")</f>
        <v/>
      </c>
      <c r="DA149" s="161">
        <f>IF(ISNUMBER(SEARCH(Бланк!$Q$14,D149)),MAX($DA$1:DA148)+1,0)</f>
        <v>0</v>
      </c>
      <c r="DB149" s="161" t="e">
        <f>VLOOKUP(F149,Стекла!$A149:BA$1516,5,FALSE)</f>
        <v>#N/A</v>
      </c>
      <c r="DC149" s="161" t="str">
        <f>IF(DA149&gt;0,VLOOKUP(Бланк!$Q$14,D149:F10159,3,FALSE),"")</f>
        <v/>
      </c>
      <c r="EA149" s="161">
        <f>IF(ISNUMBER(SEARCH(Бланк!$Q$16,D149)),MAX($EA$1:EA148)+1,0)</f>
        <v>0</v>
      </c>
      <c r="EB149" s="161" t="e">
        <f>VLOOKUP(F149,Стекла!$A149:CA$1516,5,FALSE)</f>
        <v>#N/A</v>
      </c>
      <c r="EC149" s="161" t="str">
        <f>IF(EA149&gt;0,VLOOKUP(Бланк!$Q$16,D149:F10159,3,FALSE),"")</f>
        <v/>
      </c>
      <c r="FA149" s="161">
        <f>IF(ISNUMBER(SEARCH(Бланк!$Q$18,D149)),MAX($FA$1:FA148)+1,0)</f>
        <v>0</v>
      </c>
      <c r="FB149" s="161" t="e">
        <f>VLOOKUP(F149,Стекла!$A149:DA$1516,5,FALSE)</f>
        <v>#N/A</v>
      </c>
      <c r="FC149" s="161" t="str">
        <f>IF(FA149&gt;0,VLOOKUP(Бланк!$Q$18,D149:F10159,3,FALSE),"")</f>
        <v/>
      </c>
      <c r="GA149" s="161">
        <f>IF(ISNUMBER(SEARCH(Бланк!$Q$20,D149)),MAX($GA$1:GA148)+1,0)</f>
        <v>0</v>
      </c>
      <c r="GB149" s="161" t="e">
        <f>VLOOKUP(F149,Стекла!$A149:EA$1516,5,FALSE)</f>
        <v>#N/A</v>
      </c>
      <c r="GC149" s="161" t="str">
        <f>IF(GA149&gt;0,VLOOKUP(Бланк!$Q$20,D149:F10159,3,FALSE),"")</f>
        <v/>
      </c>
      <c r="HA149" s="161">
        <f>IF(ISNUMBER(SEARCH(Бланк!$Q$22,D149)),MAX($HA$1:HA148)+1,0)</f>
        <v>0</v>
      </c>
      <c r="HB149" s="161" t="e">
        <f>VLOOKUP(F149,Стекла!$A149:FA$1516,5,FALSE)</f>
        <v>#N/A</v>
      </c>
      <c r="HC149" s="161" t="str">
        <f>IF(HA149&gt;0,VLOOKUP(Бланк!$Q$22,D149:F10159,3,FALSE),"")</f>
        <v/>
      </c>
      <c r="IA149" s="161">
        <f>IF(ISNUMBER(SEARCH(Бланк!$Q$24,D149)),MAX($IA$1:IA148)+1,0)</f>
        <v>0</v>
      </c>
      <c r="IB149" s="161" t="e">
        <f>VLOOKUP(F149,Стекла!$A149:GA$1516,5,FALSE)</f>
        <v>#N/A</v>
      </c>
      <c r="IC149" s="161" t="str">
        <f>IF(IA149&gt;0,VLOOKUP(Бланк!$Q$24,D149:F10159,3,FALSE),"")</f>
        <v/>
      </c>
    </row>
    <row r="150" spans="1:237" x14ac:dyDescent="0.25">
      <c r="A150" s="161">
        <v>150</v>
      </c>
      <c r="B150" s="161">
        <f>IF(AND($E$1="ПУСТО",Стекла!E150&lt;&gt;""),MAX($B$1:B149)+1,IF(ISNUMBER(SEARCH($E$1,Стекла!B150)),MAX($B$1:B149)+1,0))</f>
        <v>0</v>
      </c>
      <c r="D150" s="161" t="str">
        <f>IF(ISERROR(F150),"",INDEX(Стекла!$E$2:$E$1001,F150,1))</f>
        <v/>
      </c>
      <c r="E150" s="161" t="str">
        <f>IF(ISERROR(F150),"",INDEX(Стекла!$B$2:$E$1001,F150,2))</f>
        <v/>
      </c>
      <c r="F150" s="161" t="e">
        <f>MATCH(ROW(A149),$B$2:B348,0)</f>
        <v>#N/A</v>
      </c>
      <c r="G150" s="161" t="str">
        <f>IF(AND(COUNTIF(D$2:D150,D150)=1,D150&lt;&gt;""),COUNT(G$1:G149)+1,"")</f>
        <v/>
      </c>
      <c r="H150" s="161" t="str">
        <f t="shared" si="8"/>
        <v/>
      </c>
      <c r="I150" s="161" t="e">
        <f t="shared" si="9"/>
        <v>#N/A</v>
      </c>
      <c r="J150" s="161">
        <f>IF(ISNUMBER(SEARCH(Бланк!$Q$6,D150)),MAX($J$1:J149)+1,0)</f>
        <v>0</v>
      </c>
      <c r="K150" s="161" t="e">
        <f>VLOOKUP(F150,Стекла!A150:AH1664,5,FALSE)</f>
        <v>#N/A</v>
      </c>
      <c r="L150" s="161" t="str">
        <f>IF(J150&gt;0,VLOOKUP(Бланк!$Q$6,D150:F348,3,FALSE),"")</f>
        <v/>
      </c>
      <c r="AA150" s="161">
        <f>IF(ISNUMBER(SEARCH(Бланк!$Q$8,D150)),MAX($AA$1:AA149)+1,0)</f>
        <v>0</v>
      </c>
      <c r="AB150" s="161" t="e">
        <f>VLOOKUP(F150,Стекла!A150:$AH$1516,5,FALSE)</f>
        <v>#N/A</v>
      </c>
      <c r="AC150" s="161" t="str">
        <f>IF(AA150&gt;0,VLOOKUP(Бланк!$Q$8,D150:F10160,3,FALSE),"")</f>
        <v/>
      </c>
      <c r="AD150" s="161" t="e">
        <f t="shared" si="10"/>
        <v>#N/A</v>
      </c>
      <c r="BA150" s="161">
        <f>IF(ISNUMBER(SEARCH(Бланк!$Q$10,D150)),MAX(BA$1:$BA149)+1,0)</f>
        <v>0</v>
      </c>
      <c r="BB150" s="161" t="e">
        <f>VLOOKUP(F150,Стекла!A150:$H$1516,5,FALSE)</f>
        <v>#N/A</v>
      </c>
      <c r="BC150" s="161" t="str">
        <f>IF(BA150&gt;0,VLOOKUP(Бланк!$Q$10,D150:F10160,3,FALSE),"")</f>
        <v/>
      </c>
      <c r="BD150" s="161" t="e">
        <f t="shared" si="11"/>
        <v>#N/A</v>
      </c>
      <c r="CA150" s="161">
        <f>IF(ISNUMBER(SEARCH(Бланк!$Q$12,D150)),MAX($CA$1:CA149)+1,0)</f>
        <v>0</v>
      </c>
      <c r="CB150" s="161" t="e">
        <f>VLOOKUP(F150,Стекла!$A150:AA$1516,5,FALSE)</f>
        <v>#N/A</v>
      </c>
      <c r="CC150" s="161" t="str">
        <f>IF(CA150&gt;0,VLOOKUP(Бланк!$Q$12,D150:F10160,3,FALSE),"")</f>
        <v/>
      </c>
      <c r="DA150" s="161">
        <f>IF(ISNUMBER(SEARCH(Бланк!$Q$14,D150)),MAX($DA$1:DA149)+1,0)</f>
        <v>0</v>
      </c>
      <c r="DB150" s="161" t="e">
        <f>VLOOKUP(F150,Стекла!$A150:BA$1516,5,FALSE)</f>
        <v>#N/A</v>
      </c>
      <c r="DC150" s="161" t="str">
        <f>IF(DA150&gt;0,VLOOKUP(Бланк!$Q$14,D150:F10160,3,FALSE),"")</f>
        <v/>
      </c>
      <c r="EA150" s="161">
        <f>IF(ISNUMBER(SEARCH(Бланк!$Q$16,D150)),MAX($EA$1:EA149)+1,0)</f>
        <v>0</v>
      </c>
      <c r="EB150" s="161" t="e">
        <f>VLOOKUP(F150,Стекла!$A150:CA$1516,5,FALSE)</f>
        <v>#N/A</v>
      </c>
      <c r="EC150" s="161" t="str">
        <f>IF(EA150&gt;0,VLOOKUP(Бланк!$Q$16,D150:F10160,3,FALSE),"")</f>
        <v/>
      </c>
      <c r="FA150" s="161">
        <f>IF(ISNUMBER(SEARCH(Бланк!$Q$18,D150)),MAX($FA$1:FA149)+1,0)</f>
        <v>0</v>
      </c>
      <c r="FB150" s="161" t="e">
        <f>VLOOKUP(F150,Стекла!$A150:DA$1516,5,FALSE)</f>
        <v>#N/A</v>
      </c>
      <c r="FC150" s="161" t="str">
        <f>IF(FA150&gt;0,VLOOKUP(Бланк!$Q$18,D150:F10160,3,FALSE),"")</f>
        <v/>
      </c>
      <c r="GA150" s="161">
        <f>IF(ISNUMBER(SEARCH(Бланк!$Q$20,D150)),MAX($GA$1:GA149)+1,0)</f>
        <v>0</v>
      </c>
      <c r="GB150" s="161" t="e">
        <f>VLOOKUP(F150,Стекла!$A150:EA$1516,5,FALSE)</f>
        <v>#N/A</v>
      </c>
      <c r="GC150" s="161" t="str">
        <f>IF(GA150&gt;0,VLOOKUP(Бланк!$Q$20,D150:F10160,3,FALSE),"")</f>
        <v/>
      </c>
      <c r="HA150" s="161">
        <f>IF(ISNUMBER(SEARCH(Бланк!$Q$22,D150)),MAX($HA$1:HA149)+1,0)</f>
        <v>0</v>
      </c>
      <c r="HB150" s="161" t="e">
        <f>VLOOKUP(F150,Стекла!$A150:FA$1516,5,FALSE)</f>
        <v>#N/A</v>
      </c>
      <c r="HC150" s="161" t="str">
        <f>IF(HA150&gt;0,VLOOKUP(Бланк!$Q$22,D150:F10160,3,FALSE),"")</f>
        <v/>
      </c>
      <c r="IA150" s="161">
        <f>IF(ISNUMBER(SEARCH(Бланк!$Q$24,D150)),MAX($IA$1:IA149)+1,0)</f>
        <v>0</v>
      </c>
      <c r="IB150" s="161" t="e">
        <f>VLOOKUP(F150,Стекла!$A150:GA$1516,5,FALSE)</f>
        <v>#N/A</v>
      </c>
      <c r="IC150" s="161" t="str">
        <f>IF(IA150&gt;0,VLOOKUP(Бланк!$Q$24,D150:F10160,3,FALSE),"")</f>
        <v/>
      </c>
    </row>
    <row r="151" spans="1:237" x14ac:dyDescent="0.25">
      <c r="A151" s="161">
        <v>151</v>
      </c>
      <c r="B151" s="161">
        <f>IF(AND($E$1="ПУСТО",Стекла!E151&lt;&gt;""),MAX($B$1:B150)+1,IF(ISNUMBER(SEARCH($E$1,Стекла!B151)),MAX($B$1:B150)+1,0))</f>
        <v>0</v>
      </c>
      <c r="D151" s="161" t="str">
        <f>IF(ISERROR(F151),"",INDEX(Стекла!$E$2:$E$1001,F151,1))</f>
        <v/>
      </c>
      <c r="E151" s="161" t="str">
        <f>IF(ISERROR(F151),"",INDEX(Стекла!$B$2:$E$1001,F151,2))</f>
        <v/>
      </c>
      <c r="F151" s="161" t="e">
        <f>MATCH(ROW(A150),$B$2:B349,0)</f>
        <v>#N/A</v>
      </c>
      <c r="G151" s="161" t="str">
        <f>IF(AND(COUNTIF(D$2:D151,D151)=1,D151&lt;&gt;""),COUNT(G$1:G150)+1,"")</f>
        <v/>
      </c>
      <c r="H151" s="161" t="str">
        <f t="shared" si="8"/>
        <v/>
      </c>
      <c r="I151" s="161" t="e">
        <f t="shared" si="9"/>
        <v>#N/A</v>
      </c>
      <c r="J151" s="161">
        <f>IF(ISNUMBER(SEARCH(Бланк!$Q$6,D151)),MAX($J$1:J150)+1,0)</f>
        <v>0</v>
      </c>
      <c r="K151" s="161" t="e">
        <f>VLOOKUP(F151,Стекла!A151:AH1665,5,FALSE)</f>
        <v>#N/A</v>
      </c>
      <c r="L151" s="161" t="str">
        <f>IF(J151&gt;0,VLOOKUP(Бланк!$Q$6,D151:F349,3,FALSE),"")</f>
        <v/>
      </c>
      <c r="AA151" s="161">
        <f>IF(ISNUMBER(SEARCH(Бланк!$Q$8,D151)),MAX($AA$1:AA150)+1,0)</f>
        <v>0</v>
      </c>
      <c r="AB151" s="161" t="e">
        <f>VLOOKUP(F151,Стекла!A151:$AH$1516,5,FALSE)</f>
        <v>#N/A</v>
      </c>
      <c r="AC151" s="161" t="str">
        <f>IF(AA151&gt;0,VLOOKUP(Бланк!$Q$8,D151:F10161,3,FALSE),"")</f>
        <v/>
      </c>
      <c r="AD151" s="161" t="e">
        <f t="shared" si="10"/>
        <v>#N/A</v>
      </c>
      <c r="BA151" s="161">
        <f>IF(ISNUMBER(SEARCH(Бланк!$Q$10,D151)),MAX(BA$1:$BA150)+1,0)</f>
        <v>0</v>
      </c>
      <c r="BB151" s="161" t="e">
        <f>VLOOKUP(F151,Стекла!A151:$H$1516,5,FALSE)</f>
        <v>#N/A</v>
      </c>
      <c r="BC151" s="161" t="str">
        <f>IF(BA151&gt;0,VLOOKUP(Бланк!$Q$10,D151:F10161,3,FALSE),"")</f>
        <v/>
      </c>
      <c r="BD151" s="161" t="e">
        <f t="shared" si="11"/>
        <v>#N/A</v>
      </c>
      <c r="CA151" s="161">
        <f>IF(ISNUMBER(SEARCH(Бланк!$Q$12,D151)),MAX($CA$1:CA150)+1,0)</f>
        <v>0</v>
      </c>
      <c r="CB151" s="161" t="e">
        <f>VLOOKUP(F151,Стекла!$A151:AA$1516,5,FALSE)</f>
        <v>#N/A</v>
      </c>
      <c r="CC151" s="161" t="str">
        <f>IF(CA151&gt;0,VLOOKUP(Бланк!$Q$12,D151:F10161,3,FALSE),"")</f>
        <v/>
      </c>
      <c r="DA151" s="161">
        <f>IF(ISNUMBER(SEARCH(Бланк!$Q$14,D151)),MAX($DA$1:DA150)+1,0)</f>
        <v>0</v>
      </c>
      <c r="DB151" s="161" t="e">
        <f>VLOOKUP(F151,Стекла!$A151:BA$1516,5,FALSE)</f>
        <v>#N/A</v>
      </c>
      <c r="DC151" s="161" t="str">
        <f>IF(DA151&gt;0,VLOOKUP(Бланк!$Q$14,D151:F10161,3,FALSE),"")</f>
        <v/>
      </c>
      <c r="EA151" s="161">
        <f>IF(ISNUMBER(SEARCH(Бланк!$Q$16,D151)),MAX($EA$1:EA150)+1,0)</f>
        <v>0</v>
      </c>
      <c r="EB151" s="161" t="e">
        <f>VLOOKUP(F151,Стекла!$A151:CA$1516,5,FALSE)</f>
        <v>#N/A</v>
      </c>
      <c r="EC151" s="161" t="str">
        <f>IF(EA151&gt;0,VLOOKUP(Бланк!$Q$16,D151:F10161,3,FALSE),"")</f>
        <v/>
      </c>
      <c r="FA151" s="161">
        <f>IF(ISNUMBER(SEARCH(Бланк!$Q$18,D151)),MAX($FA$1:FA150)+1,0)</f>
        <v>0</v>
      </c>
      <c r="FB151" s="161" t="e">
        <f>VLOOKUP(F151,Стекла!$A151:DA$1516,5,FALSE)</f>
        <v>#N/A</v>
      </c>
      <c r="FC151" s="161" t="str">
        <f>IF(FA151&gt;0,VLOOKUP(Бланк!$Q$18,D151:F10161,3,FALSE),"")</f>
        <v/>
      </c>
      <c r="GA151" s="161">
        <f>IF(ISNUMBER(SEARCH(Бланк!$Q$20,D151)),MAX($GA$1:GA150)+1,0)</f>
        <v>0</v>
      </c>
      <c r="GB151" s="161" t="e">
        <f>VLOOKUP(F151,Стекла!$A151:EA$1516,5,FALSE)</f>
        <v>#N/A</v>
      </c>
      <c r="GC151" s="161" t="str">
        <f>IF(GA151&gt;0,VLOOKUP(Бланк!$Q$20,D151:F10161,3,FALSE),"")</f>
        <v/>
      </c>
      <c r="HA151" s="161">
        <f>IF(ISNUMBER(SEARCH(Бланк!$Q$22,D151)),MAX($HA$1:HA150)+1,0)</f>
        <v>0</v>
      </c>
      <c r="HB151" s="161" t="e">
        <f>VLOOKUP(F151,Стекла!$A151:FA$1516,5,FALSE)</f>
        <v>#N/A</v>
      </c>
      <c r="HC151" s="161" t="str">
        <f>IF(HA151&gt;0,VLOOKUP(Бланк!$Q$22,D151:F10161,3,FALSE),"")</f>
        <v/>
      </c>
      <c r="IA151" s="161">
        <f>IF(ISNUMBER(SEARCH(Бланк!$Q$24,D151)),MAX($IA$1:IA150)+1,0)</f>
        <v>0</v>
      </c>
      <c r="IB151" s="161" t="e">
        <f>VLOOKUP(F151,Стекла!$A151:GA$1516,5,FALSE)</f>
        <v>#N/A</v>
      </c>
      <c r="IC151" s="161" t="str">
        <f>IF(IA151&gt;0,VLOOKUP(Бланк!$Q$24,D151:F10161,3,FALSE),"")</f>
        <v/>
      </c>
    </row>
    <row r="152" spans="1:237" x14ac:dyDescent="0.25">
      <c r="A152" s="161">
        <v>152</v>
      </c>
      <c r="B152" s="161">
        <f>IF(AND($E$1="ПУСТО",Стекла!E152&lt;&gt;""),MAX($B$1:B151)+1,IF(ISNUMBER(SEARCH($E$1,Стекла!B152)),MAX($B$1:B151)+1,0))</f>
        <v>0</v>
      </c>
      <c r="D152" s="161" t="str">
        <f>IF(ISERROR(F152),"",INDEX(Стекла!$E$2:$E$1001,F152,1))</f>
        <v/>
      </c>
      <c r="E152" s="161" t="str">
        <f>IF(ISERROR(F152),"",INDEX(Стекла!$B$2:$E$1001,F152,2))</f>
        <v/>
      </c>
      <c r="F152" s="161" t="e">
        <f>MATCH(ROW(A151),$B$2:B350,0)</f>
        <v>#N/A</v>
      </c>
      <c r="G152" s="161" t="str">
        <f>IF(AND(COUNTIF(D$2:D152,D152)=1,D152&lt;&gt;""),COUNT(G$1:G151)+1,"")</f>
        <v/>
      </c>
      <c r="H152" s="161" t="str">
        <f t="shared" si="8"/>
        <v/>
      </c>
      <c r="I152" s="161" t="e">
        <f t="shared" si="9"/>
        <v>#N/A</v>
      </c>
      <c r="J152" s="161">
        <f>IF(ISNUMBER(SEARCH(Бланк!$Q$6,D152)),MAX($J$1:J151)+1,0)</f>
        <v>0</v>
      </c>
      <c r="K152" s="161" t="e">
        <f>VLOOKUP(F152,Стекла!A152:AH1666,5,FALSE)</f>
        <v>#N/A</v>
      </c>
      <c r="L152" s="161" t="str">
        <f>IF(J152&gt;0,VLOOKUP(Бланк!$Q$6,D152:F350,3,FALSE),"")</f>
        <v/>
      </c>
      <c r="AA152" s="161">
        <f>IF(ISNUMBER(SEARCH(Бланк!$Q$8,D152)),MAX($AA$1:AA151)+1,0)</f>
        <v>0</v>
      </c>
      <c r="AB152" s="161" t="e">
        <f>VLOOKUP(F152,Стекла!A152:$AH$1516,5,FALSE)</f>
        <v>#N/A</v>
      </c>
      <c r="AC152" s="161" t="str">
        <f>IF(AA152&gt;0,VLOOKUP(Бланк!$Q$8,D152:F10162,3,FALSE),"")</f>
        <v/>
      </c>
      <c r="AD152" s="161" t="e">
        <f t="shared" si="10"/>
        <v>#N/A</v>
      </c>
      <c r="BA152" s="161">
        <f>IF(ISNUMBER(SEARCH(Бланк!$Q$10,D152)),MAX(BA$1:$BA151)+1,0)</f>
        <v>0</v>
      </c>
      <c r="BB152" s="161" t="e">
        <f>VLOOKUP(F152,Стекла!A152:$H$1516,5,FALSE)</f>
        <v>#N/A</v>
      </c>
      <c r="BC152" s="161" t="str">
        <f>IF(BA152&gt;0,VLOOKUP(Бланк!$Q$10,D152:F10162,3,FALSE),"")</f>
        <v/>
      </c>
      <c r="BD152" s="161" t="e">
        <f t="shared" si="11"/>
        <v>#N/A</v>
      </c>
      <c r="CA152" s="161">
        <f>IF(ISNUMBER(SEARCH(Бланк!$Q$12,D152)),MAX($CA$1:CA151)+1,0)</f>
        <v>0</v>
      </c>
      <c r="CB152" s="161" t="e">
        <f>VLOOKUP(F152,Стекла!$A152:AA$1516,5,FALSE)</f>
        <v>#N/A</v>
      </c>
      <c r="CC152" s="161" t="str">
        <f>IF(CA152&gt;0,VLOOKUP(Бланк!$Q$12,D152:F10162,3,FALSE),"")</f>
        <v/>
      </c>
      <c r="DA152" s="161">
        <f>IF(ISNUMBER(SEARCH(Бланк!$Q$14,D152)),MAX($DA$1:DA151)+1,0)</f>
        <v>0</v>
      </c>
      <c r="DB152" s="161" t="e">
        <f>VLOOKUP(F152,Стекла!$A152:BA$1516,5,FALSE)</f>
        <v>#N/A</v>
      </c>
      <c r="DC152" s="161" t="str">
        <f>IF(DA152&gt;0,VLOOKUP(Бланк!$Q$14,D152:F10162,3,FALSE),"")</f>
        <v/>
      </c>
      <c r="EA152" s="161">
        <f>IF(ISNUMBER(SEARCH(Бланк!$Q$16,D152)),MAX($EA$1:EA151)+1,0)</f>
        <v>0</v>
      </c>
      <c r="EB152" s="161" t="e">
        <f>VLOOKUP(F152,Стекла!$A152:CA$1516,5,FALSE)</f>
        <v>#N/A</v>
      </c>
      <c r="EC152" s="161" t="str">
        <f>IF(EA152&gt;0,VLOOKUP(Бланк!$Q$16,D152:F10162,3,FALSE),"")</f>
        <v/>
      </c>
      <c r="FA152" s="161">
        <f>IF(ISNUMBER(SEARCH(Бланк!$Q$18,D152)),MAX($FA$1:FA151)+1,0)</f>
        <v>0</v>
      </c>
      <c r="FB152" s="161" t="e">
        <f>VLOOKUP(F152,Стекла!$A152:DA$1516,5,FALSE)</f>
        <v>#N/A</v>
      </c>
      <c r="FC152" s="161" t="str">
        <f>IF(FA152&gt;0,VLOOKUP(Бланк!$Q$18,D152:F10162,3,FALSE),"")</f>
        <v/>
      </c>
      <c r="GA152" s="161">
        <f>IF(ISNUMBER(SEARCH(Бланк!$Q$20,D152)),MAX($GA$1:GA151)+1,0)</f>
        <v>0</v>
      </c>
      <c r="GB152" s="161" t="e">
        <f>VLOOKUP(F152,Стекла!$A152:EA$1516,5,FALSE)</f>
        <v>#N/A</v>
      </c>
      <c r="GC152" s="161" t="str">
        <f>IF(GA152&gt;0,VLOOKUP(Бланк!$Q$20,D152:F10162,3,FALSE),"")</f>
        <v/>
      </c>
      <c r="HA152" s="161">
        <f>IF(ISNUMBER(SEARCH(Бланк!$Q$22,D152)),MAX($HA$1:HA151)+1,0)</f>
        <v>0</v>
      </c>
      <c r="HB152" s="161" t="e">
        <f>VLOOKUP(F152,Стекла!$A152:FA$1516,5,FALSE)</f>
        <v>#N/A</v>
      </c>
      <c r="HC152" s="161" t="str">
        <f>IF(HA152&gt;0,VLOOKUP(Бланк!$Q$22,D152:F10162,3,FALSE),"")</f>
        <v/>
      </c>
      <c r="IA152" s="161">
        <f>IF(ISNUMBER(SEARCH(Бланк!$Q$24,D152)),MAX($IA$1:IA151)+1,0)</f>
        <v>0</v>
      </c>
      <c r="IB152" s="161" t="e">
        <f>VLOOKUP(F152,Стекла!$A152:GA$1516,5,FALSE)</f>
        <v>#N/A</v>
      </c>
      <c r="IC152" s="161" t="str">
        <f>IF(IA152&gt;0,VLOOKUP(Бланк!$Q$24,D152:F10162,3,FALSE),"")</f>
        <v/>
      </c>
    </row>
    <row r="153" spans="1:237" x14ac:dyDescent="0.25">
      <c r="A153" s="161">
        <v>153</v>
      </c>
      <c r="B153" s="161">
        <f>IF(AND($E$1="ПУСТО",Стекла!E153&lt;&gt;""),MAX($B$1:B152)+1,IF(ISNUMBER(SEARCH($E$1,Стекла!B153)),MAX($B$1:B152)+1,0))</f>
        <v>0</v>
      </c>
      <c r="D153" s="161" t="str">
        <f>IF(ISERROR(F153),"",INDEX(Стекла!$E$2:$E$1001,F153,1))</f>
        <v/>
      </c>
      <c r="E153" s="161" t="str">
        <f>IF(ISERROR(F153),"",INDEX(Стекла!$B$2:$E$1001,F153,2))</f>
        <v/>
      </c>
      <c r="F153" s="161" t="e">
        <f>MATCH(ROW(A152),$B$2:B351,0)</f>
        <v>#N/A</v>
      </c>
      <c r="G153" s="161" t="str">
        <f>IF(AND(COUNTIF(D$2:D153,D153)=1,D153&lt;&gt;""),COUNT(G$1:G152)+1,"")</f>
        <v/>
      </c>
      <c r="H153" s="161" t="str">
        <f t="shared" si="8"/>
        <v/>
      </c>
      <c r="I153" s="161" t="e">
        <f t="shared" si="9"/>
        <v>#N/A</v>
      </c>
      <c r="J153" s="161">
        <f>IF(ISNUMBER(SEARCH(Бланк!$Q$6,D153)),MAX($J$1:J152)+1,0)</f>
        <v>0</v>
      </c>
      <c r="K153" s="161" t="e">
        <f>VLOOKUP(F153,Стекла!A153:AH1667,5,FALSE)</f>
        <v>#N/A</v>
      </c>
      <c r="L153" s="161" t="str">
        <f>IF(J153&gt;0,VLOOKUP(Бланк!$Q$6,D153:F351,3,FALSE),"")</f>
        <v/>
      </c>
      <c r="AA153" s="161">
        <f>IF(ISNUMBER(SEARCH(Бланк!$Q$8,D153)),MAX($AA$1:AA152)+1,0)</f>
        <v>0</v>
      </c>
      <c r="AB153" s="161" t="e">
        <f>VLOOKUP(F153,Стекла!A153:$AH$1516,5,FALSE)</f>
        <v>#N/A</v>
      </c>
      <c r="AC153" s="161" t="str">
        <f>IF(AA153&gt;0,VLOOKUP(Бланк!$Q$8,D153:F10163,3,FALSE),"")</f>
        <v/>
      </c>
      <c r="AD153" s="161" t="e">
        <f t="shared" si="10"/>
        <v>#N/A</v>
      </c>
      <c r="BA153" s="161">
        <f>IF(ISNUMBER(SEARCH(Бланк!$Q$10,D153)),MAX(BA$1:$BA152)+1,0)</f>
        <v>0</v>
      </c>
      <c r="BB153" s="161" t="e">
        <f>VLOOKUP(F153,Стекла!A153:$H$1516,5,FALSE)</f>
        <v>#N/A</v>
      </c>
      <c r="BC153" s="161" t="str">
        <f>IF(BA153&gt;0,VLOOKUP(Бланк!$Q$10,D153:F10163,3,FALSE),"")</f>
        <v/>
      </c>
      <c r="BD153" s="161" t="e">
        <f t="shared" si="11"/>
        <v>#N/A</v>
      </c>
      <c r="CA153" s="161">
        <f>IF(ISNUMBER(SEARCH(Бланк!$Q$12,D153)),MAX($CA$1:CA152)+1,0)</f>
        <v>0</v>
      </c>
      <c r="CB153" s="161" t="e">
        <f>VLOOKUP(F153,Стекла!$A153:AA$1516,5,FALSE)</f>
        <v>#N/A</v>
      </c>
      <c r="CC153" s="161" t="str">
        <f>IF(CA153&gt;0,VLOOKUP(Бланк!$Q$12,D153:F10163,3,FALSE),"")</f>
        <v/>
      </c>
      <c r="DA153" s="161">
        <f>IF(ISNUMBER(SEARCH(Бланк!$Q$14,D153)),MAX($DA$1:DA152)+1,0)</f>
        <v>0</v>
      </c>
      <c r="DB153" s="161" t="e">
        <f>VLOOKUP(F153,Стекла!$A153:BA$1516,5,FALSE)</f>
        <v>#N/A</v>
      </c>
      <c r="DC153" s="161" t="str">
        <f>IF(DA153&gt;0,VLOOKUP(Бланк!$Q$14,D153:F10163,3,FALSE),"")</f>
        <v/>
      </c>
      <c r="EA153" s="161">
        <f>IF(ISNUMBER(SEARCH(Бланк!$Q$16,D153)),MAX($EA$1:EA152)+1,0)</f>
        <v>0</v>
      </c>
      <c r="EB153" s="161" t="e">
        <f>VLOOKUP(F153,Стекла!$A153:CA$1516,5,FALSE)</f>
        <v>#N/A</v>
      </c>
      <c r="EC153" s="161" t="str">
        <f>IF(EA153&gt;0,VLOOKUP(Бланк!$Q$16,D153:F10163,3,FALSE),"")</f>
        <v/>
      </c>
      <c r="FA153" s="161">
        <f>IF(ISNUMBER(SEARCH(Бланк!$Q$18,D153)),MAX($FA$1:FA152)+1,0)</f>
        <v>0</v>
      </c>
      <c r="FB153" s="161" t="e">
        <f>VLOOKUP(F153,Стекла!$A153:DA$1516,5,FALSE)</f>
        <v>#N/A</v>
      </c>
      <c r="FC153" s="161" t="str">
        <f>IF(FA153&gt;0,VLOOKUP(Бланк!$Q$18,D153:F10163,3,FALSE),"")</f>
        <v/>
      </c>
      <c r="GA153" s="161">
        <f>IF(ISNUMBER(SEARCH(Бланк!$Q$20,D153)),MAX($GA$1:GA152)+1,0)</f>
        <v>0</v>
      </c>
      <c r="GB153" s="161" t="e">
        <f>VLOOKUP(F153,Стекла!$A153:EA$1516,5,FALSE)</f>
        <v>#N/A</v>
      </c>
      <c r="GC153" s="161" t="str">
        <f>IF(GA153&gt;0,VLOOKUP(Бланк!$Q$20,D153:F10163,3,FALSE),"")</f>
        <v/>
      </c>
      <c r="HA153" s="161">
        <f>IF(ISNUMBER(SEARCH(Бланк!$Q$22,D153)),MAX($HA$1:HA152)+1,0)</f>
        <v>0</v>
      </c>
      <c r="HB153" s="161" t="e">
        <f>VLOOKUP(F153,Стекла!$A153:FA$1516,5,FALSE)</f>
        <v>#N/A</v>
      </c>
      <c r="HC153" s="161" t="str">
        <f>IF(HA153&gt;0,VLOOKUP(Бланк!$Q$22,D153:F10163,3,FALSE),"")</f>
        <v/>
      </c>
      <c r="IA153" s="161">
        <f>IF(ISNUMBER(SEARCH(Бланк!$Q$24,D153)),MAX($IA$1:IA152)+1,0)</f>
        <v>0</v>
      </c>
      <c r="IB153" s="161" t="e">
        <f>VLOOKUP(F153,Стекла!$A153:GA$1516,5,FALSE)</f>
        <v>#N/A</v>
      </c>
      <c r="IC153" s="161" t="str">
        <f>IF(IA153&gt;0,VLOOKUP(Бланк!$Q$24,D153:F10163,3,FALSE),"")</f>
        <v/>
      </c>
    </row>
    <row r="154" spans="1:237" x14ac:dyDescent="0.25">
      <c r="A154" s="161">
        <v>154</v>
      </c>
      <c r="B154" s="161">
        <f>IF(AND($E$1="ПУСТО",Стекла!E154&lt;&gt;""),MAX($B$1:B153)+1,IF(ISNUMBER(SEARCH($E$1,Стекла!B154)),MAX($B$1:B153)+1,0))</f>
        <v>0</v>
      </c>
      <c r="D154" s="161" t="str">
        <f>IF(ISERROR(F154),"",INDEX(Стекла!$E$2:$E$1001,F154,1))</f>
        <v/>
      </c>
      <c r="E154" s="161" t="str">
        <f>IF(ISERROR(F154),"",INDEX(Стекла!$B$2:$E$1001,F154,2))</f>
        <v/>
      </c>
      <c r="F154" s="161" t="e">
        <f>MATCH(ROW(A153),$B$2:B352,0)</f>
        <v>#N/A</v>
      </c>
      <c r="G154" s="161" t="str">
        <f>IF(AND(COUNTIF(D$2:D154,D154)=1,D154&lt;&gt;""),COUNT(G$1:G153)+1,"")</f>
        <v/>
      </c>
      <c r="H154" s="161" t="str">
        <f t="shared" si="8"/>
        <v/>
      </c>
      <c r="I154" s="161" t="e">
        <f t="shared" si="9"/>
        <v>#N/A</v>
      </c>
      <c r="J154" s="161">
        <f>IF(ISNUMBER(SEARCH(Бланк!$Q$6,D154)),MAX($J$1:J153)+1,0)</f>
        <v>0</v>
      </c>
      <c r="K154" s="161" t="e">
        <f>VLOOKUP(F154,Стекла!A154:AH1668,5,FALSE)</f>
        <v>#N/A</v>
      </c>
      <c r="L154" s="161" t="str">
        <f>IF(J154&gt;0,VLOOKUP(Бланк!$Q$6,D154:F352,3,FALSE),"")</f>
        <v/>
      </c>
      <c r="AA154" s="161">
        <f>IF(ISNUMBER(SEARCH(Бланк!$Q$8,D154)),MAX($AA$1:AA153)+1,0)</f>
        <v>0</v>
      </c>
      <c r="AB154" s="161" t="e">
        <f>VLOOKUP(F154,Стекла!A154:$AH$1516,5,FALSE)</f>
        <v>#N/A</v>
      </c>
      <c r="AC154" s="161" t="str">
        <f>IF(AA154&gt;0,VLOOKUP(Бланк!$Q$8,D154:F10164,3,FALSE),"")</f>
        <v/>
      </c>
      <c r="AD154" s="161" t="e">
        <f t="shared" si="10"/>
        <v>#N/A</v>
      </c>
      <c r="BA154" s="161">
        <f>IF(ISNUMBER(SEARCH(Бланк!$Q$10,D154)),MAX(BA$1:$BA153)+1,0)</f>
        <v>0</v>
      </c>
      <c r="BB154" s="161" t="e">
        <f>VLOOKUP(F154,Стекла!A154:$H$1516,5,FALSE)</f>
        <v>#N/A</v>
      </c>
      <c r="BC154" s="161" t="str">
        <f>IF(BA154&gt;0,VLOOKUP(Бланк!$Q$10,D154:F10164,3,FALSE),"")</f>
        <v/>
      </c>
      <c r="BD154" s="161" t="e">
        <f t="shared" si="11"/>
        <v>#N/A</v>
      </c>
      <c r="CA154" s="161">
        <f>IF(ISNUMBER(SEARCH(Бланк!$Q$12,D154)),MAX($CA$1:CA153)+1,0)</f>
        <v>0</v>
      </c>
      <c r="CB154" s="161" t="e">
        <f>VLOOKUP(F154,Стекла!$A154:AA$1516,5,FALSE)</f>
        <v>#N/A</v>
      </c>
      <c r="CC154" s="161" t="str">
        <f>IF(CA154&gt;0,VLOOKUP(Бланк!$Q$12,D154:F10164,3,FALSE),"")</f>
        <v/>
      </c>
      <c r="DA154" s="161">
        <f>IF(ISNUMBER(SEARCH(Бланк!$Q$14,D154)),MAX($DA$1:DA153)+1,0)</f>
        <v>0</v>
      </c>
      <c r="DB154" s="161" t="e">
        <f>VLOOKUP(F154,Стекла!$A154:BA$1516,5,FALSE)</f>
        <v>#N/A</v>
      </c>
      <c r="DC154" s="161" t="str">
        <f>IF(DA154&gt;0,VLOOKUP(Бланк!$Q$14,D154:F10164,3,FALSE),"")</f>
        <v/>
      </c>
      <c r="EA154" s="161">
        <f>IF(ISNUMBER(SEARCH(Бланк!$Q$16,D154)),MAX($EA$1:EA153)+1,0)</f>
        <v>0</v>
      </c>
      <c r="EB154" s="161" t="e">
        <f>VLOOKUP(F154,Стекла!$A154:CA$1516,5,FALSE)</f>
        <v>#N/A</v>
      </c>
      <c r="EC154" s="161" t="str">
        <f>IF(EA154&gt;0,VLOOKUP(Бланк!$Q$16,D154:F10164,3,FALSE),"")</f>
        <v/>
      </c>
      <c r="FA154" s="161">
        <f>IF(ISNUMBER(SEARCH(Бланк!$Q$18,D154)),MAX($FA$1:FA153)+1,0)</f>
        <v>0</v>
      </c>
      <c r="FB154" s="161" t="e">
        <f>VLOOKUP(F154,Стекла!$A154:DA$1516,5,FALSE)</f>
        <v>#N/A</v>
      </c>
      <c r="FC154" s="161" t="str">
        <f>IF(FA154&gt;0,VLOOKUP(Бланк!$Q$18,D154:F10164,3,FALSE),"")</f>
        <v/>
      </c>
      <c r="GA154" s="161">
        <f>IF(ISNUMBER(SEARCH(Бланк!$Q$20,D154)),MAX($GA$1:GA153)+1,0)</f>
        <v>0</v>
      </c>
      <c r="GB154" s="161" t="e">
        <f>VLOOKUP(F154,Стекла!$A154:EA$1516,5,FALSE)</f>
        <v>#N/A</v>
      </c>
      <c r="GC154" s="161" t="str">
        <f>IF(GA154&gt;0,VLOOKUP(Бланк!$Q$20,D154:F10164,3,FALSE),"")</f>
        <v/>
      </c>
      <c r="HA154" s="161">
        <f>IF(ISNUMBER(SEARCH(Бланк!$Q$22,D154)),MAX($HA$1:HA153)+1,0)</f>
        <v>0</v>
      </c>
      <c r="HB154" s="161" t="e">
        <f>VLOOKUP(F154,Стекла!$A154:FA$1516,5,FALSE)</f>
        <v>#N/A</v>
      </c>
      <c r="HC154" s="161" t="str">
        <f>IF(HA154&gt;0,VLOOKUP(Бланк!$Q$22,D154:F10164,3,FALSE),"")</f>
        <v/>
      </c>
      <c r="IA154" s="161">
        <f>IF(ISNUMBER(SEARCH(Бланк!$Q$24,D154)),MAX($IA$1:IA153)+1,0)</f>
        <v>0</v>
      </c>
      <c r="IB154" s="161" t="e">
        <f>VLOOKUP(F154,Стекла!$A154:GA$1516,5,FALSE)</f>
        <v>#N/A</v>
      </c>
      <c r="IC154" s="161" t="str">
        <f>IF(IA154&gt;0,VLOOKUP(Бланк!$Q$24,D154:F10164,3,FALSE),"")</f>
        <v/>
      </c>
    </row>
    <row r="155" spans="1:237" x14ac:dyDescent="0.25">
      <c r="A155" s="161">
        <v>155</v>
      </c>
      <c r="B155" s="161">
        <f>IF(AND($E$1="ПУСТО",Стекла!E155&lt;&gt;""),MAX($B$1:B154)+1,IF(ISNUMBER(SEARCH($E$1,Стекла!B155)),MAX($B$1:B154)+1,0))</f>
        <v>0</v>
      </c>
      <c r="D155" s="161" t="str">
        <f>IF(ISERROR(F155),"",INDEX(Стекла!$E$2:$E$1001,F155,1))</f>
        <v/>
      </c>
      <c r="E155" s="161" t="str">
        <f>IF(ISERROR(F155),"",INDEX(Стекла!$B$2:$E$1001,F155,2))</f>
        <v/>
      </c>
      <c r="F155" s="161" t="e">
        <f>MATCH(ROW(A154),$B$2:B353,0)</f>
        <v>#N/A</v>
      </c>
      <c r="G155" s="161" t="str">
        <f>IF(AND(COUNTIF(D$2:D155,D155)=1,D155&lt;&gt;""),COUNT(G$1:G154)+1,"")</f>
        <v/>
      </c>
      <c r="H155" s="161" t="str">
        <f t="shared" si="8"/>
        <v/>
      </c>
      <c r="I155" s="161" t="e">
        <f t="shared" si="9"/>
        <v>#N/A</v>
      </c>
      <c r="J155" s="161">
        <f>IF(ISNUMBER(SEARCH(Бланк!$Q$6,D155)),MAX($J$1:J154)+1,0)</f>
        <v>0</v>
      </c>
      <c r="K155" s="161" t="e">
        <f>VLOOKUP(F155,Стекла!A155:AH1669,5,FALSE)</f>
        <v>#N/A</v>
      </c>
      <c r="L155" s="161" t="str">
        <f>IF(J155&gt;0,VLOOKUP(Бланк!$Q$6,D155:F353,3,FALSE),"")</f>
        <v/>
      </c>
      <c r="AA155" s="161">
        <f>IF(ISNUMBER(SEARCH(Бланк!$Q$8,D155)),MAX($AA$1:AA154)+1,0)</f>
        <v>0</v>
      </c>
      <c r="AB155" s="161" t="e">
        <f>VLOOKUP(F155,Стекла!A155:$AH$1516,5,FALSE)</f>
        <v>#N/A</v>
      </c>
      <c r="AC155" s="161" t="str">
        <f>IF(AA155&gt;0,VLOOKUP(Бланк!$Q$8,D155:F10165,3,FALSE),"")</f>
        <v/>
      </c>
      <c r="AD155" s="161" t="e">
        <f t="shared" si="10"/>
        <v>#N/A</v>
      </c>
      <c r="BA155" s="161">
        <f>IF(ISNUMBER(SEARCH(Бланк!$Q$10,D155)),MAX(BA$1:$BA154)+1,0)</f>
        <v>0</v>
      </c>
      <c r="BB155" s="161" t="e">
        <f>VLOOKUP(F155,Стекла!A155:$H$1516,5,FALSE)</f>
        <v>#N/A</v>
      </c>
      <c r="BC155" s="161" t="str">
        <f>IF(BA155&gt;0,VLOOKUP(Бланк!$Q$10,D155:F10165,3,FALSE),"")</f>
        <v/>
      </c>
      <c r="BD155" s="161" t="e">
        <f t="shared" si="11"/>
        <v>#N/A</v>
      </c>
      <c r="CA155" s="161">
        <f>IF(ISNUMBER(SEARCH(Бланк!$Q$12,D155)),MAX($CA$1:CA154)+1,0)</f>
        <v>0</v>
      </c>
      <c r="CB155" s="161" t="e">
        <f>VLOOKUP(F155,Стекла!$A155:AA$1516,5,FALSE)</f>
        <v>#N/A</v>
      </c>
      <c r="CC155" s="161" t="str">
        <f>IF(CA155&gt;0,VLOOKUP(Бланк!$Q$12,D155:F10165,3,FALSE),"")</f>
        <v/>
      </c>
      <c r="DA155" s="161">
        <f>IF(ISNUMBER(SEARCH(Бланк!$Q$14,D155)),MAX($DA$1:DA154)+1,0)</f>
        <v>0</v>
      </c>
      <c r="DB155" s="161" t="e">
        <f>VLOOKUP(F155,Стекла!$A155:BA$1516,5,FALSE)</f>
        <v>#N/A</v>
      </c>
      <c r="DC155" s="161" t="str">
        <f>IF(DA155&gt;0,VLOOKUP(Бланк!$Q$14,D155:F10165,3,FALSE),"")</f>
        <v/>
      </c>
      <c r="EA155" s="161">
        <f>IF(ISNUMBER(SEARCH(Бланк!$Q$16,D155)),MAX($EA$1:EA154)+1,0)</f>
        <v>0</v>
      </c>
      <c r="EB155" s="161" t="e">
        <f>VLOOKUP(F155,Стекла!$A155:CA$1516,5,FALSE)</f>
        <v>#N/A</v>
      </c>
      <c r="EC155" s="161" t="str">
        <f>IF(EA155&gt;0,VLOOKUP(Бланк!$Q$16,D155:F10165,3,FALSE),"")</f>
        <v/>
      </c>
      <c r="FA155" s="161">
        <f>IF(ISNUMBER(SEARCH(Бланк!$Q$18,D155)),MAX($FA$1:FA154)+1,0)</f>
        <v>0</v>
      </c>
      <c r="FB155" s="161" t="e">
        <f>VLOOKUP(F155,Стекла!$A155:DA$1516,5,FALSE)</f>
        <v>#N/A</v>
      </c>
      <c r="FC155" s="161" t="str">
        <f>IF(FA155&gt;0,VLOOKUP(Бланк!$Q$18,D155:F10165,3,FALSE),"")</f>
        <v/>
      </c>
      <c r="GA155" s="161">
        <f>IF(ISNUMBER(SEARCH(Бланк!$Q$20,D155)),MAX($GA$1:GA154)+1,0)</f>
        <v>0</v>
      </c>
      <c r="GB155" s="161" t="e">
        <f>VLOOKUP(F155,Стекла!$A155:EA$1516,5,FALSE)</f>
        <v>#N/A</v>
      </c>
      <c r="GC155" s="161" t="str">
        <f>IF(GA155&gt;0,VLOOKUP(Бланк!$Q$20,D155:F10165,3,FALSE),"")</f>
        <v/>
      </c>
      <c r="HA155" s="161">
        <f>IF(ISNUMBER(SEARCH(Бланк!$Q$22,D155)),MAX($HA$1:HA154)+1,0)</f>
        <v>0</v>
      </c>
      <c r="HB155" s="161" t="e">
        <f>VLOOKUP(F155,Стекла!$A155:FA$1516,5,FALSE)</f>
        <v>#N/A</v>
      </c>
      <c r="HC155" s="161" t="str">
        <f>IF(HA155&gt;0,VLOOKUP(Бланк!$Q$22,D155:F10165,3,FALSE),"")</f>
        <v/>
      </c>
      <c r="IA155" s="161">
        <f>IF(ISNUMBER(SEARCH(Бланк!$Q$24,D155)),MAX($IA$1:IA154)+1,0)</f>
        <v>0</v>
      </c>
      <c r="IB155" s="161" t="e">
        <f>VLOOKUP(F155,Стекла!$A155:GA$1516,5,FALSE)</f>
        <v>#N/A</v>
      </c>
      <c r="IC155" s="161" t="str">
        <f>IF(IA155&gt;0,VLOOKUP(Бланк!$Q$24,D155:F10165,3,FALSE),"")</f>
        <v/>
      </c>
    </row>
    <row r="156" spans="1:237" x14ac:dyDescent="0.25">
      <c r="A156" s="161">
        <v>156</v>
      </c>
      <c r="B156" s="161">
        <f>IF(AND($E$1="ПУСТО",Стекла!E156&lt;&gt;""),MAX($B$1:B155)+1,IF(ISNUMBER(SEARCH($E$1,Стекла!B156)),MAX($B$1:B155)+1,0))</f>
        <v>0</v>
      </c>
      <c r="D156" s="161" t="str">
        <f>IF(ISERROR(F156),"",INDEX(Стекла!$E$2:$E$1001,F156,1))</f>
        <v/>
      </c>
      <c r="E156" s="161" t="str">
        <f>IF(ISERROR(F156),"",INDEX(Стекла!$B$2:$E$1001,F156,2))</f>
        <v/>
      </c>
      <c r="F156" s="161" t="e">
        <f>MATCH(ROW(A155),$B$2:B354,0)</f>
        <v>#N/A</v>
      </c>
      <c r="G156" s="161" t="str">
        <f>IF(AND(COUNTIF(D$2:D156,D156)=1,D156&lt;&gt;""),COUNT(G$1:G155)+1,"")</f>
        <v/>
      </c>
      <c r="H156" s="161" t="str">
        <f t="shared" si="8"/>
        <v/>
      </c>
      <c r="I156" s="161" t="e">
        <f t="shared" si="9"/>
        <v>#N/A</v>
      </c>
      <c r="J156" s="161">
        <f>IF(ISNUMBER(SEARCH(Бланк!$Q$6,D156)),MAX($J$1:J155)+1,0)</f>
        <v>0</v>
      </c>
      <c r="K156" s="161" t="e">
        <f>VLOOKUP(F156,Стекла!A156:AH1670,5,FALSE)</f>
        <v>#N/A</v>
      </c>
      <c r="L156" s="161" t="str">
        <f>IF(J156&gt;0,VLOOKUP(Бланк!$Q$6,D156:F354,3,FALSE),"")</f>
        <v/>
      </c>
      <c r="AA156" s="161">
        <f>IF(ISNUMBER(SEARCH(Бланк!$Q$8,D156)),MAX($AA$1:AA155)+1,0)</f>
        <v>0</v>
      </c>
      <c r="AB156" s="161" t="e">
        <f>VLOOKUP(F156,Стекла!A156:$AH$1516,5,FALSE)</f>
        <v>#N/A</v>
      </c>
      <c r="AC156" s="161" t="str">
        <f>IF(AA156&gt;0,VLOOKUP(Бланк!$Q$8,D156:F10166,3,FALSE),"")</f>
        <v/>
      </c>
      <c r="AD156" s="161" t="e">
        <f t="shared" si="10"/>
        <v>#N/A</v>
      </c>
      <c r="BA156" s="161">
        <f>IF(ISNUMBER(SEARCH(Бланк!$Q$10,D156)),MAX(BA$1:$BA155)+1,0)</f>
        <v>0</v>
      </c>
      <c r="BB156" s="161" t="e">
        <f>VLOOKUP(F156,Стекла!A156:$H$1516,5,FALSE)</f>
        <v>#N/A</v>
      </c>
      <c r="BC156" s="161" t="str">
        <f>IF(BA156&gt;0,VLOOKUP(Бланк!$Q$10,D156:F10166,3,FALSE),"")</f>
        <v/>
      </c>
      <c r="BD156" s="161" t="e">
        <f t="shared" si="11"/>
        <v>#N/A</v>
      </c>
      <c r="CA156" s="161">
        <f>IF(ISNUMBER(SEARCH(Бланк!$Q$12,D156)),MAX($CA$1:CA155)+1,0)</f>
        <v>0</v>
      </c>
      <c r="CB156" s="161" t="e">
        <f>VLOOKUP(F156,Стекла!$A156:AA$1516,5,FALSE)</f>
        <v>#N/A</v>
      </c>
      <c r="CC156" s="161" t="str">
        <f>IF(CA156&gt;0,VLOOKUP(Бланк!$Q$12,D156:F10166,3,FALSE),"")</f>
        <v/>
      </c>
      <c r="DA156" s="161">
        <f>IF(ISNUMBER(SEARCH(Бланк!$Q$14,D156)),MAX($DA$1:DA155)+1,0)</f>
        <v>0</v>
      </c>
      <c r="DB156" s="161" t="e">
        <f>VLOOKUP(F156,Стекла!$A156:BA$1516,5,FALSE)</f>
        <v>#N/A</v>
      </c>
      <c r="DC156" s="161" t="str">
        <f>IF(DA156&gt;0,VLOOKUP(Бланк!$Q$14,D156:F10166,3,FALSE),"")</f>
        <v/>
      </c>
      <c r="EA156" s="161">
        <f>IF(ISNUMBER(SEARCH(Бланк!$Q$16,D156)),MAX($EA$1:EA155)+1,0)</f>
        <v>0</v>
      </c>
      <c r="EB156" s="161" t="e">
        <f>VLOOKUP(F156,Стекла!$A156:CA$1516,5,FALSE)</f>
        <v>#N/A</v>
      </c>
      <c r="EC156" s="161" t="str">
        <f>IF(EA156&gt;0,VLOOKUP(Бланк!$Q$16,D156:F10166,3,FALSE),"")</f>
        <v/>
      </c>
      <c r="FA156" s="161">
        <f>IF(ISNUMBER(SEARCH(Бланк!$Q$18,D156)),MAX($FA$1:FA155)+1,0)</f>
        <v>0</v>
      </c>
      <c r="FB156" s="161" t="e">
        <f>VLOOKUP(F156,Стекла!$A156:DA$1516,5,FALSE)</f>
        <v>#N/A</v>
      </c>
      <c r="FC156" s="161" t="str">
        <f>IF(FA156&gt;0,VLOOKUP(Бланк!$Q$18,D156:F10166,3,FALSE),"")</f>
        <v/>
      </c>
      <c r="GA156" s="161">
        <f>IF(ISNUMBER(SEARCH(Бланк!$Q$20,D156)),MAX($GA$1:GA155)+1,0)</f>
        <v>0</v>
      </c>
      <c r="GB156" s="161" t="e">
        <f>VLOOKUP(F156,Стекла!$A156:EA$1516,5,FALSE)</f>
        <v>#N/A</v>
      </c>
      <c r="GC156" s="161" t="str">
        <f>IF(GA156&gt;0,VLOOKUP(Бланк!$Q$20,D156:F10166,3,FALSE),"")</f>
        <v/>
      </c>
      <c r="HA156" s="161">
        <f>IF(ISNUMBER(SEARCH(Бланк!$Q$22,D156)),MAX($HA$1:HA155)+1,0)</f>
        <v>0</v>
      </c>
      <c r="HB156" s="161" t="e">
        <f>VLOOKUP(F156,Стекла!$A156:FA$1516,5,FALSE)</f>
        <v>#N/A</v>
      </c>
      <c r="HC156" s="161" t="str">
        <f>IF(HA156&gt;0,VLOOKUP(Бланк!$Q$22,D156:F10166,3,FALSE),"")</f>
        <v/>
      </c>
      <c r="IA156" s="161">
        <f>IF(ISNUMBER(SEARCH(Бланк!$Q$24,D156)),MAX($IA$1:IA155)+1,0)</f>
        <v>0</v>
      </c>
      <c r="IB156" s="161" t="e">
        <f>VLOOKUP(F156,Стекла!$A156:GA$1516,5,FALSE)</f>
        <v>#N/A</v>
      </c>
      <c r="IC156" s="161" t="str">
        <f>IF(IA156&gt;0,VLOOKUP(Бланк!$Q$24,D156:F10166,3,FALSE),"")</f>
        <v/>
      </c>
    </row>
    <row r="157" spans="1:237" x14ac:dyDescent="0.25">
      <c r="A157" s="161">
        <v>157</v>
      </c>
      <c r="B157" s="161">
        <f>IF(AND($E$1="ПУСТО",Стекла!E157&lt;&gt;""),MAX($B$1:B156)+1,IF(ISNUMBER(SEARCH($E$1,Стекла!B157)),MAX($B$1:B156)+1,0))</f>
        <v>0</v>
      </c>
      <c r="D157" s="161" t="str">
        <f>IF(ISERROR(F157),"",INDEX(Стекла!$E$2:$E$1001,F157,1))</f>
        <v/>
      </c>
      <c r="E157" s="161" t="str">
        <f>IF(ISERROR(F157),"",INDEX(Стекла!$B$2:$E$1001,F157,2))</f>
        <v/>
      </c>
      <c r="F157" s="161" t="e">
        <f>MATCH(ROW(A156),$B$2:B355,0)</f>
        <v>#N/A</v>
      </c>
      <c r="G157" s="161" t="str">
        <f>IF(AND(COUNTIF(D$2:D157,D157)=1,D157&lt;&gt;""),COUNT(G$1:G156)+1,"")</f>
        <v/>
      </c>
      <c r="H157" s="161" t="str">
        <f t="shared" si="8"/>
        <v/>
      </c>
      <c r="I157" s="161" t="e">
        <f t="shared" si="9"/>
        <v>#N/A</v>
      </c>
      <c r="J157" s="161">
        <f>IF(ISNUMBER(SEARCH(Бланк!$Q$6,D157)),MAX($J$1:J156)+1,0)</f>
        <v>0</v>
      </c>
      <c r="K157" s="161" t="e">
        <f>VLOOKUP(F157,Стекла!A157:AH1671,5,FALSE)</f>
        <v>#N/A</v>
      </c>
      <c r="L157" s="161" t="str">
        <f>IF(J157&gt;0,VLOOKUP(Бланк!$Q$6,D157:F355,3,FALSE),"")</f>
        <v/>
      </c>
      <c r="AA157" s="161">
        <f>IF(ISNUMBER(SEARCH(Бланк!$Q$8,D157)),MAX($AA$1:AA156)+1,0)</f>
        <v>0</v>
      </c>
      <c r="AB157" s="161" t="e">
        <f>VLOOKUP(F157,Стекла!A157:$AH$1516,5,FALSE)</f>
        <v>#N/A</v>
      </c>
      <c r="AC157" s="161" t="str">
        <f>IF(AA157&gt;0,VLOOKUP(Бланк!$Q$8,D157:F10167,3,FALSE),"")</f>
        <v/>
      </c>
      <c r="AD157" s="161" t="e">
        <f t="shared" si="10"/>
        <v>#N/A</v>
      </c>
      <c r="BA157" s="161">
        <f>IF(ISNUMBER(SEARCH(Бланк!$Q$10,D157)),MAX(BA$1:$BA156)+1,0)</f>
        <v>0</v>
      </c>
      <c r="BB157" s="161" t="e">
        <f>VLOOKUP(F157,Стекла!A157:$H$1516,5,FALSE)</f>
        <v>#N/A</v>
      </c>
      <c r="BC157" s="161" t="str">
        <f>IF(BA157&gt;0,VLOOKUP(Бланк!$Q$10,D157:F10167,3,FALSE),"")</f>
        <v/>
      </c>
      <c r="BD157" s="161" t="e">
        <f t="shared" si="11"/>
        <v>#N/A</v>
      </c>
      <c r="CA157" s="161">
        <f>IF(ISNUMBER(SEARCH(Бланк!$Q$12,D157)),MAX($CA$1:CA156)+1,0)</f>
        <v>0</v>
      </c>
      <c r="CB157" s="161" t="e">
        <f>VLOOKUP(F157,Стекла!$A157:AA$1516,5,FALSE)</f>
        <v>#N/A</v>
      </c>
      <c r="CC157" s="161" t="str">
        <f>IF(CA157&gt;0,VLOOKUP(Бланк!$Q$12,D157:F10167,3,FALSE),"")</f>
        <v/>
      </c>
      <c r="DA157" s="161">
        <f>IF(ISNUMBER(SEARCH(Бланк!$Q$14,D157)),MAX($DA$1:DA156)+1,0)</f>
        <v>0</v>
      </c>
      <c r="DB157" s="161" t="e">
        <f>VLOOKUP(F157,Стекла!$A157:BA$1516,5,FALSE)</f>
        <v>#N/A</v>
      </c>
      <c r="DC157" s="161" t="str">
        <f>IF(DA157&gt;0,VLOOKUP(Бланк!$Q$14,D157:F10167,3,FALSE),"")</f>
        <v/>
      </c>
      <c r="EA157" s="161">
        <f>IF(ISNUMBER(SEARCH(Бланк!$Q$16,D157)),MAX($EA$1:EA156)+1,0)</f>
        <v>0</v>
      </c>
      <c r="EB157" s="161" t="e">
        <f>VLOOKUP(F157,Стекла!$A157:CA$1516,5,FALSE)</f>
        <v>#N/A</v>
      </c>
      <c r="EC157" s="161" t="str">
        <f>IF(EA157&gt;0,VLOOKUP(Бланк!$Q$16,D157:F10167,3,FALSE),"")</f>
        <v/>
      </c>
      <c r="FA157" s="161">
        <f>IF(ISNUMBER(SEARCH(Бланк!$Q$18,D157)),MAX($FA$1:FA156)+1,0)</f>
        <v>0</v>
      </c>
      <c r="FB157" s="161" t="e">
        <f>VLOOKUP(F157,Стекла!$A157:DA$1516,5,FALSE)</f>
        <v>#N/A</v>
      </c>
      <c r="FC157" s="161" t="str">
        <f>IF(FA157&gt;0,VLOOKUP(Бланк!$Q$18,D157:F10167,3,FALSE),"")</f>
        <v/>
      </c>
      <c r="GA157" s="161">
        <f>IF(ISNUMBER(SEARCH(Бланк!$Q$20,D157)),MAX($GA$1:GA156)+1,0)</f>
        <v>0</v>
      </c>
      <c r="GB157" s="161" t="e">
        <f>VLOOKUP(F157,Стекла!$A157:EA$1516,5,FALSE)</f>
        <v>#N/A</v>
      </c>
      <c r="GC157" s="161" t="str">
        <f>IF(GA157&gt;0,VLOOKUP(Бланк!$Q$20,D157:F10167,3,FALSE),"")</f>
        <v/>
      </c>
      <c r="HA157" s="161">
        <f>IF(ISNUMBER(SEARCH(Бланк!$Q$22,D157)),MAX($HA$1:HA156)+1,0)</f>
        <v>0</v>
      </c>
      <c r="HB157" s="161" t="e">
        <f>VLOOKUP(F157,Стекла!$A157:FA$1516,5,FALSE)</f>
        <v>#N/A</v>
      </c>
      <c r="HC157" s="161" t="str">
        <f>IF(HA157&gt;0,VLOOKUP(Бланк!$Q$22,D157:F10167,3,FALSE),"")</f>
        <v/>
      </c>
      <c r="IA157" s="161">
        <f>IF(ISNUMBER(SEARCH(Бланк!$Q$24,D157)),MAX($IA$1:IA156)+1,0)</f>
        <v>0</v>
      </c>
      <c r="IB157" s="161" t="e">
        <f>VLOOKUP(F157,Стекла!$A157:GA$1516,5,FALSE)</f>
        <v>#N/A</v>
      </c>
      <c r="IC157" s="161" t="str">
        <f>IF(IA157&gt;0,VLOOKUP(Бланк!$Q$24,D157:F10167,3,FALSE),"")</f>
        <v/>
      </c>
    </row>
    <row r="158" spans="1:237" x14ac:dyDescent="0.25">
      <c r="A158" s="161">
        <v>158</v>
      </c>
      <c r="B158" s="161">
        <f>IF(AND($E$1="ПУСТО",Стекла!E158&lt;&gt;""),MAX($B$1:B157)+1,IF(ISNUMBER(SEARCH($E$1,Стекла!B158)),MAX($B$1:B157)+1,0))</f>
        <v>0</v>
      </c>
      <c r="D158" s="161" t="str">
        <f>IF(ISERROR(F158),"",INDEX(Стекла!$E$2:$E$1001,F158,1))</f>
        <v/>
      </c>
      <c r="E158" s="161" t="str">
        <f>IF(ISERROR(F158),"",INDEX(Стекла!$B$2:$E$1001,F158,2))</f>
        <v/>
      </c>
      <c r="F158" s="161" t="e">
        <f>MATCH(ROW(A157),$B$2:B356,0)</f>
        <v>#N/A</v>
      </c>
      <c r="G158" s="161" t="str">
        <f>IF(AND(COUNTIF(D$2:D158,D158)=1,D158&lt;&gt;""),COUNT(G$1:G157)+1,"")</f>
        <v/>
      </c>
      <c r="H158" s="161" t="str">
        <f t="shared" si="8"/>
        <v/>
      </c>
      <c r="I158" s="161" t="e">
        <f t="shared" si="9"/>
        <v>#N/A</v>
      </c>
      <c r="J158" s="161">
        <f>IF(ISNUMBER(SEARCH(Бланк!$Q$6,D158)),MAX($J$1:J157)+1,0)</f>
        <v>0</v>
      </c>
      <c r="K158" s="161" t="e">
        <f>VLOOKUP(F158,Стекла!A158:AH1672,5,FALSE)</f>
        <v>#N/A</v>
      </c>
      <c r="L158" s="161" t="str">
        <f>IF(J158&gt;0,VLOOKUP(Бланк!$Q$6,D158:F356,3,FALSE),"")</f>
        <v/>
      </c>
      <c r="AA158" s="161">
        <f>IF(ISNUMBER(SEARCH(Бланк!$Q$8,D158)),MAX($AA$1:AA157)+1,0)</f>
        <v>0</v>
      </c>
      <c r="AB158" s="161" t="e">
        <f>VLOOKUP(F158,Стекла!A158:$AH$1516,5,FALSE)</f>
        <v>#N/A</v>
      </c>
      <c r="AC158" s="161" t="str">
        <f>IF(AA158&gt;0,VLOOKUP(Бланк!$Q$8,D158:F10168,3,FALSE),"")</f>
        <v/>
      </c>
      <c r="AD158" s="161" t="e">
        <f t="shared" si="10"/>
        <v>#N/A</v>
      </c>
      <c r="BA158" s="161">
        <f>IF(ISNUMBER(SEARCH(Бланк!$Q$10,D158)),MAX(BA$1:$BA157)+1,0)</f>
        <v>0</v>
      </c>
      <c r="BB158" s="161" t="e">
        <f>VLOOKUP(F158,Стекла!A158:$H$1516,5,FALSE)</f>
        <v>#N/A</v>
      </c>
      <c r="BC158" s="161" t="str">
        <f>IF(BA158&gt;0,VLOOKUP(Бланк!$Q$10,D158:F10168,3,FALSE),"")</f>
        <v/>
      </c>
      <c r="BD158" s="161" t="e">
        <f t="shared" si="11"/>
        <v>#N/A</v>
      </c>
      <c r="CA158" s="161">
        <f>IF(ISNUMBER(SEARCH(Бланк!$Q$12,D158)),MAX($CA$1:CA157)+1,0)</f>
        <v>0</v>
      </c>
      <c r="CB158" s="161" t="e">
        <f>VLOOKUP(F158,Стекла!$A158:AA$1516,5,FALSE)</f>
        <v>#N/A</v>
      </c>
      <c r="CC158" s="161" t="str">
        <f>IF(CA158&gt;0,VLOOKUP(Бланк!$Q$12,D158:F10168,3,FALSE),"")</f>
        <v/>
      </c>
      <c r="DA158" s="161">
        <f>IF(ISNUMBER(SEARCH(Бланк!$Q$14,D158)),MAX($DA$1:DA157)+1,0)</f>
        <v>0</v>
      </c>
      <c r="DB158" s="161" t="e">
        <f>VLOOKUP(F158,Стекла!$A158:BA$1516,5,FALSE)</f>
        <v>#N/A</v>
      </c>
      <c r="DC158" s="161" t="str">
        <f>IF(DA158&gt;0,VLOOKUP(Бланк!$Q$14,D158:F10168,3,FALSE),"")</f>
        <v/>
      </c>
      <c r="EA158" s="161">
        <f>IF(ISNUMBER(SEARCH(Бланк!$Q$16,D158)),MAX($EA$1:EA157)+1,0)</f>
        <v>0</v>
      </c>
      <c r="EB158" s="161" t="e">
        <f>VLOOKUP(F158,Стекла!$A158:CA$1516,5,FALSE)</f>
        <v>#N/A</v>
      </c>
      <c r="EC158" s="161" t="str">
        <f>IF(EA158&gt;0,VLOOKUP(Бланк!$Q$16,D158:F10168,3,FALSE),"")</f>
        <v/>
      </c>
      <c r="FA158" s="161">
        <f>IF(ISNUMBER(SEARCH(Бланк!$Q$18,D158)),MAX($FA$1:FA157)+1,0)</f>
        <v>0</v>
      </c>
      <c r="FB158" s="161" t="e">
        <f>VLOOKUP(F158,Стекла!$A158:DA$1516,5,FALSE)</f>
        <v>#N/A</v>
      </c>
      <c r="FC158" s="161" t="str">
        <f>IF(FA158&gt;0,VLOOKUP(Бланк!$Q$18,D158:F10168,3,FALSE),"")</f>
        <v/>
      </c>
      <c r="GA158" s="161">
        <f>IF(ISNUMBER(SEARCH(Бланк!$Q$20,D158)),MAX($GA$1:GA157)+1,0)</f>
        <v>0</v>
      </c>
      <c r="GB158" s="161" t="e">
        <f>VLOOKUP(F158,Стекла!$A158:EA$1516,5,FALSE)</f>
        <v>#N/A</v>
      </c>
      <c r="GC158" s="161" t="str">
        <f>IF(GA158&gt;0,VLOOKUP(Бланк!$Q$20,D158:F10168,3,FALSE),"")</f>
        <v/>
      </c>
      <c r="HA158" s="161">
        <f>IF(ISNUMBER(SEARCH(Бланк!$Q$22,D158)),MAX($HA$1:HA157)+1,0)</f>
        <v>0</v>
      </c>
      <c r="HB158" s="161" t="e">
        <f>VLOOKUP(F158,Стекла!$A158:FA$1516,5,FALSE)</f>
        <v>#N/A</v>
      </c>
      <c r="HC158" s="161" t="str">
        <f>IF(HA158&gt;0,VLOOKUP(Бланк!$Q$22,D158:F10168,3,FALSE),"")</f>
        <v/>
      </c>
      <c r="IA158" s="161">
        <f>IF(ISNUMBER(SEARCH(Бланк!$Q$24,D158)),MAX($IA$1:IA157)+1,0)</f>
        <v>0</v>
      </c>
      <c r="IB158" s="161" t="e">
        <f>VLOOKUP(F158,Стекла!$A158:GA$1516,5,FALSE)</f>
        <v>#N/A</v>
      </c>
      <c r="IC158" s="161" t="str">
        <f>IF(IA158&gt;0,VLOOKUP(Бланк!$Q$24,D158:F10168,3,FALSE),"")</f>
        <v/>
      </c>
    </row>
    <row r="159" spans="1:237" x14ac:dyDescent="0.25">
      <c r="A159" s="161">
        <v>159</v>
      </c>
      <c r="B159" s="161">
        <f>IF(AND($E$1="ПУСТО",Стекла!E159&lt;&gt;""),MAX($B$1:B158)+1,IF(ISNUMBER(SEARCH($E$1,Стекла!B159)),MAX($B$1:B158)+1,0))</f>
        <v>0</v>
      </c>
      <c r="D159" s="161" t="str">
        <f>IF(ISERROR(F159),"",INDEX(Стекла!$E$2:$E$1001,F159,1))</f>
        <v/>
      </c>
      <c r="E159" s="161" t="str">
        <f>IF(ISERROR(F159),"",INDEX(Стекла!$B$2:$E$1001,F159,2))</f>
        <v/>
      </c>
      <c r="F159" s="161" t="e">
        <f>MATCH(ROW(A158),$B$2:B357,0)</f>
        <v>#N/A</v>
      </c>
      <c r="G159" s="161" t="str">
        <f>IF(AND(COUNTIF(D$2:D159,D159)=1,D159&lt;&gt;""),COUNT(G$1:G158)+1,"")</f>
        <v/>
      </c>
      <c r="H159" s="161" t="str">
        <f t="shared" si="8"/>
        <v/>
      </c>
      <c r="I159" s="161" t="e">
        <f t="shared" si="9"/>
        <v>#N/A</v>
      </c>
      <c r="J159" s="161">
        <f>IF(ISNUMBER(SEARCH(Бланк!$Q$6,D159)),MAX($J$1:J158)+1,0)</f>
        <v>0</v>
      </c>
      <c r="K159" s="161" t="e">
        <f>VLOOKUP(F159,Стекла!A159:AH1673,5,FALSE)</f>
        <v>#N/A</v>
      </c>
      <c r="L159" s="161" t="str">
        <f>IF(J159&gt;0,VLOOKUP(Бланк!$Q$6,D159:F357,3,FALSE),"")</f>
        <v/>
      </c>
      <c r="AA159" s="161">
        <f>IF(ISNUMBER(SEARCH(Бланк!$Q$8,D159)),MAX($AA$1:AA158)+1,0)</f>
        <v>0</v>
      </c>
      <c r="AB159" s="161" t="e">
        <f>VLOOKUP(F159,Стекла!A159:$AH$1516,5,FALSE)</f>
        <v>#N/A</v>
      </c>
      <c r="AC159" s="161" t="str">
        <f>IF(AA159&gt;0,VLOOKUP(Бланк!$Q$8,D159:F10169,3,FALSE),"")</f>
        <v/>
      </c>
      <c r="AD159" s="161" t="e">
        <f t="shared" si="10"/>
        <v>#N/A</v>
      </c>
      <c r="BA159" s="161">
        <f>IF(ISNUMBER(SEARCH(Бланк!$Q$10,D159)),MAX(BA$1:$BA158)+1,0)</f>
        <v>0</v>
      </c>
      <c r="BB159" s="161" t="e">
        <f>VLOOKUP(F159,Стекла!A159:$H$1516,5,FALSE)</f>
        <v>#N/A</v>
      </c>
      <c r="BC159" s="161" t="str">
        <f>IF(BA159&gt;0,VLOOKUP(Бланк!$Q$10,D159:F10169,3,FALSE),"")</f>
        <v/>
      </c>
      <c r="BD159" s="161" t="e">
        <f t="shared" si="11"/>
        <v>#N/A</v>
      </c>
      <c r="CA159" s="161">
        <f>IF(ISNUMBER(SEARCH(Бланк!$Q$12,D159)),MAX($CA$1:CA158)+1,0)</f>
        <v>0</v>
      </c>
      <c r="CB159" s="161" t="e">
        <f>VLOOKUP(F159,Стекла!$A159:AA$1516,5,FALSE)</f>
        <v>#N/A</v>
      </c>
      <c r="CC159" s="161" t="str">
        <f>IF(CA159&gt;0,VLOOKUP(Бланк!$Q$12,D159:F10169,3,FALSE),"")</f>
        <v/>
      </c>
      <c r="DA159" s="161">
        <f>IF(ISNUMBER(SEARCH(Бланк!$Q$14,D159)),MAX($DA$1:DA158)+1,0)</f>
        <v>0</v>
      </c>
      <c r="DB159" s="161" t="e">
        <f>VLOOKUP(F159,Стекла!$A159:BA$1516,5,FALSE)</f>
        <v>#N/A</v>
      </c>
      <c r="DC159" s="161" t="str">
        <f>IF(DA159&gt;0,VLOOKUP(Бланк!$Q$14,D159:F10169,3,FALSE),"")</f>
        <v/>
      </c>
      <c r="EA159" s="161">
        <f>IF(ISNUMBER(SEARCH(Бланк!$Q$16,D159)),MAX($EA$1:EA158)+1,0)</f>
        <v>0</v>
      </c>
      <c r="EB159" s="161" t="e">
        <f>VLOOKUP(F159,Стекла!$A159:CA$1516,5,FALSE)</f>
        <v>#N/A</v>
      </c>
      <c r="EC159" s="161" t="str">
        <f>IF(EA159&gt;0,VLOOKUP(Бланк!$Q$16,D159:F10169,3,FALSE),"")</f>
        <v/>
      </c>
      <c r="FA159" s="161">
        <f>IF(ISNUMBER(SEARCH(Бланк!$Q$18,D159)),MAX($FA$1:FA158)+1,0)</f>
        <v>0</v>
      </c>
      <c r="FB159" s="161" t="e">
        <f>VLOOKUP(F159,Стекла!$A159:DA$1516,5,FALSE)</f>
        <v>#N/A</v>
      </c>
      <c r="FC159" s="161" t="str">
        <f>IF(FA159&gt;0,VLOOKUP(Бланк!$Q$18,D159:F10169,3,FALSE),"")</f>
        <v/>
      </c>
      <c r="GA159" s="161">
        <f>IF(ISNUMBER(SEARCH(Бланк!$Q$20,D159)),MAX($GA$1:GA158)+1,0)</f>
        <v>0</v>
      </c>
      <c r="GB159" s="161" t="e">
        <f>VLOOKUP(F159,Стекла!$A159:EA$1516,5,FALSE)</f>
        <v>#N/A</v>
      </c>
      <c r="GC159" s="161" t="str">
        <f>IF(GA159&gt;0,VLOOKUP(Бланк!$Q$20,D159:F10169,3,FALSE),"")</f>
        <v/>
      </c>
      <c r="HA159" s="161">
        <f>IF(ISNUMBER(SEARCH(Бланк!$Q$22,D159)),MAX($HA$1:HA158)+1,0)</f>
        <v>0</v>
      </c>
      <c r="HB159" s="161" t="e">
        <f>VLOOKUP(F159,Стекла!$A159:FA$1516,5,FALSE)</f>
        <v>#N/A</v>
      </c>
      <c r="HC159" s="161" t="str">
        <f>IF(HA159&gt;0,VLOOKUP(Бланк!$Q$22,D159:F10169,3,FALSE),"")</f>
        <v/>
      </c>
      <c r="IA159" s="161">
        <f>IF(ISNUMBER(SEARCH(Бланк!$Q$24,D159)),MAX($IA$1:IA158)+1,0)</f>
        <v>0</v>
      </c>
      <c r="IB159" s="161" t="e">
        <f>VLOOKUP(F159,Стекла!$A159:GA$1516,5,FALSE)</f>
        <v>#N/A</v>
      </c>
      <c r="IC159" s="161" t="str">
        <f>IF(IA159&gt;0,VLOOKUP(Бланк!$Q$24,D159:F10169,3,FALSE),"")</f>
        <v/>
      </c>
    </row>
    <row r="160" spans="1:237" x14ac:dyDescent="0.25">
      <c r="A160" s="161">
        <v>160</v>
      </c>
      <c r="B160" s="161">
        <f>IF(AND($E$1="ПУСТО",Стекла!E160&lt;&gt;""),MAX($B$1:B159)+1,IF(ISNUMBER(SEARCH($E$1,Стекла!B160)),MAX($B$1:B159)+1,0))</f>
        <v>0</v>
      </c>
      <c r="D160" s="161" t="str">
        <f>IF(ISERROR(F160),"",INDEX(Стекла!$E$2:$E$1001,F160,1))</f>
        <v/>
      </c>
      <c r="E160" s="161" t="str">
        <f>IF(ISERROR(F160),"",INDEX(Стекла!$B$2:$E$1001,F160,2))</f>
        <v/>
      </c>
      <c r="F160" s="161" t="e">
        <f>MATCH(ROW(A159),$B$2:B358,0)</f>
        <v>#N/A</v>
      </c>
      <c r="G160" s="161" t="str">
        <f>IF(AND(COUNTIF(D$2:D160,D160)=1,D160&lt;&gt;""),COUNT(G$1:G159)+1,"")</f>
        <v/>
      </c>
      <c r="H160" s="161" t="str">
        <f t="shared" si="8"/>
        <v/>
      </c>
      <c r="I160" s="161" t="e">
        <f t="shared" si="9"/>
        <v>#N/A</v>
      </c>
      <c r="J160" s="161">
        <f>IF(ISNUMBER(SEARCH(Бланк!$Q$6,D160)),MAX($J$1:J159)+1,0)</f>
        <v>0</v>
      </c>
      <c r="K160" s="161" t="e">
        <f>VLOOKUP(F160,Стекла!A160:AH1674,5,FALSE)</f>
        <v>#N/A</v>
      </c>
      <c r="L160" s="161" t="str">
        <f>IF(J160&gt;0,VLOOKUP(Бланк!$Q$6,D160:F358,3,FALSE),"")</f>
        <v/>
      </c>
      <c r="AA160" s="161">
        <f>IF(ISNUMBER(SEARCH(Бланк!$Q$8,D160)),MAX($AA$1:AA159)+1,0)</f>
        <v>0</v>
      </c>
      <c r="AB160" s="161" t="e">
        <f>VLOOKUP(F160,Стекла!A160:$AH$1516,5,FALSE)</f>
        <v>#N/A</v>
      </c>
      <c r="AC160" s="161" t="str">
        <f>IF(AA160&gt;0,VLOOKUP(Бланк!$Q$8,D160:F10170,3,FALSE),"")</f>
        <v/>
      </c>
      <c r="AD160" s="161" t="e">
        <f t="shared" si="10"/>
        <v>#N/A</v>
      </c>
      <c r="BA160" s="161">
        <f>IF(ISNUMBER(SEARCH(Бланк!$Q$10,D160)),MAX(BA$1:$BA159)+1,0)</f>
        <v>0</v>
      </c>
      <c r="BB160" s="161" t="e">
        <f>VLOOKUP(F160,Стекла!A160:$H$1516,5,FALSE)</f>
        <v>#N/A</v>
      </c>
      <c r="BC160" s="161" t="str">
        <f>IF(BA160&gt;0,VLOOKUP(Бланк!$Q$10,D160:F10170,3,FALSE),"")</f>
        <v/>
      </c>
      <c r="BD160" s="161" t="e">
        <f t="shared" si="11"/>
        <v>#N/A</v>
      </c>
      <c r="CA160" s="161">
        <f>IF(ISNUMBER(SEARCH(Бланк!$Q$12,D160)),MAX($CA$1:CA159)+1,0)</f>
        <v>0</v>
      </c>
      <c r="CB160" s="161" t="e">
        <f>VLOOKUP(F160,Стекла!$A160:AA$1516,5,FALSE)</f>
        <v>#N/A</v>
      </c>
      <c r="CC160" s="161" t="str">
        <f>IF(CA160&gt;0,VLOOKUP(Бланк!$Q$12,D160:F10170,3,FALSE),"")</f>
        <v/>
      </c>
      <c r="DA160" s="161">
        <f>IF(ISNUMBER(SEARCH(Бланк!$Q$14,D160)),MAX($DA$1:DA159)+1,0)</f>
        <v>0</v>
      </c>
      <c r="DB160" s="161" t="e">
        <f>VLOOKUP(F160,Стекла!$A160:BA$1516,5,FALSE)</f>
        <v>#N/A</v>
      </c>
      <c r="DC160" s="161" t="str">
        <f>IF(DA160&gt;0,VLOOKUP(Бланк!$Q$14,D160:F10170,3,FALSE),"")</f>
        <v/>
      </c>
      <c r="EA160" s="161">
        <f>IF(ISNUMBER(SEARCH(Бланк!$Q$16,D160)),MAX($EA$1:EA159)+1,0)</f>
        <v>0</v>
      </c>
      <c r="EB160" s="161" t="e">
        <f>VLOOKUP(F160,Стекла!$A160:CA$1516,5,FALSE)</f>
        <v>#N/A</v>
      </c>
      <c r="EC160" s="161" t="str">
        <f>IF(EA160&gt;0,VLOOKUP(Бланк!$Q$16,D160:F10170,3,FALSE),"")</f>
        <v/>
      </c>
      <c r="FA160" s="161">
        <f>IF(ISNUMBER(SEARCH(Бланк!$Q$18,D160)),MAX($FA$1:FA159)+1,0)</f>
        <v>0</v>
      </c>
      <c r="FB160" s="161" t="e">
        <f>VLOOKUP(F160,Стекла!$A160:DA$1516,5,FALSE)</f>
        <v>#N/A</v>
      </c>
      <c r="FC160" s="161" t="str">
        <f>IF(FA160&gt;0,VLOOKUP(Бланк!$Q$18,D160:F10170,3,FALSE),"")</f>
        <v/>
      </c>
      <c r="GA160" s="161">
        <f>IF(ISNUMBER(SEARCH(Бланк!$Q$20,D160)),MAX($GA$1:GA159)+1,0)</f>
        <v>0</v>
      </c>
      <c r="GB160" s="161" t="e">
        <f>VLOOKUP(F160,Стекла!$A160:EA$1516,5,FALSE)</f>
        <v>#N/A</v>
      </c>
      <c r="GC160" s="161" t="str">
        <f>IF(GA160&gt;0,VLOOKUP(Бланк!$Q$20,D160:F10170,3,FALSE),"")</f>
        <v/>
      </c>
      <c r="HA160" s="161">
        <f>IF(ISNUMBER(SEARCH(Бланк!$Q$22,D160)),MAX($HA$1:HA159)+1,0)</f>
        <v>0</v>
      </c>
      <c r="HB160" s="161" t="e">
        <f>VLOOKUP(F160,Стекла!$A160:FA$1516,5,FALSE)</f>
        <v>#N/A</v>
      </c>
      <c r="HC160" s="161" t="str">
        <f>IF(HA160&gt;0,VLOOKUP(Бланк!$Q$22,D160:F10170,3,FALSE),"")</f>
        <v/>
      </c>
      <c r="IA160" s="161">
        <f>IF(ISNUMBER(SEARCH(Бланк!$Q$24,D160)),MAX($IA$1:IA159)+1,0)</f>
        <v>0</v>
      </c>
      <c r="IB160" s="161" t="e">
        <f>VLOOKUP(F160,Стекла!$A160:GA$1516,5,FALSE)</f>
        <v>#N/A</v>
      </c>
      <c r="IC160" s="161" t="str">
        <f>IF(IA160&gt;0,VLOOKUP(Бланк!$Q$24,D160:F10170,3,FALSE),"")</f>
        <v/>
      </c>
    </row>
    <row r="161" spans="1:237" x14ac:dyDescent="0.25">
      <c r="A161" s="161">
        <v>161</v>
      </c>
      <c r="B161" s="161">
        <f>IF(AND($E$1="ПУСТО",Стекла!E161&lt;&gt;""),MAX($B$1:B160)+1,IF(ISNUMBER(SEARCH($E$1,Стекла!B161)),MAX($B$1:B160)+1,0))</f>
        <v>0</v>
      </c>
      <c r="D161" s="161" t="str">
        <f>IF(ISERROR(F161),"",INDEX(Стекла!$E$2:$E$1001,F161,1))</f>
        <v/>
      </c>
      <c r="E161" s="161" t="str">
        <f>IF(ISERROR(F161),"",INDEX(Стекла!$B$2:$E$1001,F161,2))</f>
        <v/>
      </c>
      <c r="F161" s="161" t="e">
        <f>MATCH(ROW(A160),$B$2:B359,0)</f>
        <v>#N/A</v>
      </c>
      <c r="G161" s="161" t="str">
        <f>IF(AND(COUNTIF(D$2:D161,D161)=1,D161&lt;&gt;""),COUNT(G$1:G160)+1,"")</f>
        <v/>
      </c>
      <c r="H161" s="161" t="str">
        <f t="shared" si="8"/>
        <v/>
      </c>
      <c r="I161" s="161" t="e">
        <f t="shared" si="9"/>
        <v>#N/A</v>
      </c>
      <c r="J161" s="161">
        <f>IF(ISNUMBER(SEARCH(Бланк!$Q$6,D161)),MAX($J$1:J160)+1,0)</f>
        <v>0</v>
      </c>
      <c r="K161" s="161" t="e">
        <f>VLOOKUP(F161,Стекла!A161:AH1675,5,FALSE)</f>
        <v>#N/A</v>
      </c>
      <c r="L161" s="161" t="str">
        <f>IF(J161&gt;0,VLOOKUP(Бланк!$Q$6,D161:F359,3,FALSE),"")</f>
        <v/>
      </c>
      <c r="AA161" s="161">
        <f>IF(ISNUMBER(SEARCH(Бланк!$Q$8,D161)),MAX($AA$1:AA160)+1,0)</f>
        <v>0</v>
      </c>
      <c r="AB161" s="161" t="e">
        <f>VLOOKUP(F161,Стекла!A161:$AH$1516,5,FALSE)</f>
        <v>#N/A</v>
      </c>
      <c r="AC161" s="161" t="str">
        <f>IF(AA161&gt;0,VLOOKUP(Бланк!$Q$8,D161:F10171,3,FALSE),"")</f>
        <v/>
      </c>
      <c r="AD161" s="161" t="e">
        <f t="shared" si="10"/>
        <v>#N/A</v>
      </c>
      <c r="BA161" s="161">
        <f>IF(ISNUMBER(SEARCH(Бланк!$Q$10,D161)),MAX(BA$1:$BA160)+1,0)</f>
        <v>0</v>
      </c>
      <c r="BB161" s="161" t="e">
        <f>VLOOKUP(F161,Стекла!A161:$H$1516,5,FALSE)</f>
        <v>#N/A</v>
      </c>
      <c r="BC161" s="161" t="str">
        <f>IF(BA161&gt;0,VLOOKUP(Бланк!$Q$10,D161:F10171,3,FALSE),"")</f>
        <v/>
      </c>
      <c r="BD161" s="161" t="e">
        <f t="shared" si="11"/>
        <v>#N/A</v>
      </c>
      <c r="CA161" s="161">
        <f>IF(ISNUMBER(SEARCH(Бланк!$Q$12,D161)),MAX($CA$1:CA160)+1,0)</f>
        <v>0</v>
      </c>
      <c r="CB161" s="161" t="e">
        <f>VLOOKUP(F161,Стекла!$A161:AA$1516,5,FALSE)</f>
        <v>#N/A</v>
      </c>
      <c r="CC161" s="161" t="str">
        <f>IF(CA161&gt;0,VLOOKUP(Бланк!$Q$12,D161:F10171,3,FALSE),"")</f>
        <v/>
      </c>
      <c r="DA161" s="161">
        <f>IF(ISNUMBER(SEARCH(Бланк!$Q$14,D161)),MAX($DA$1:DA160)+1,0)</f>
        <v>0</v>
      </c>
      <c r="DB161" s="161" t="e">
        <f>VLOOKUP(F161,Стекла!$A161:BA$1516,5,FALSE)</f>
        <v>#N/A</v>
      </c>
      <c r="DC161" s="161" t="str">
        <f>IF(DA161&gt;0,VLOOKUP(Бланк!$Q$14,D161:F10171,3,FALSE),"")</f>
        <v/>
      </c>
      <c r="EA161" s="161">
        <f>IF(ISNUMBER(SEARCH(Бланк!$Q$16,D161)),MAX($EA$1:EA160)+1,0)</f>
        <v>0</v>
      </c>
      <c r="EB161" s="161" t="e">
        <f>VLOOKUP(F161,Стекла!$A161:CA$1516,5,FALSE)</f>
        <v>#N/A</v>
      </c>
      <c r="EC161" s="161" t="str">
        <f>IF(EA161&gt;0,VLOOKUP(Бланк!$Q$16,D161:F10171,3,FALSE),"")</f>
        <v/>
      </c>
      <c r="FA161" s="161">
        <f>IF(ISNUMBER(SEARCH(Бланк!$Q$18,D161)),MAX($FA$1:FA160)+1,0)</f>
        <v>0</v>
      </c>
      <c r="FB161" s="161" t="e">
        <f>VLOOKUP(F161,Стекла!$A161:DA$1516,5,FALSE)</f>
        <v>#N/A</v>
      </c>
      <c r="FC161" s="161" t="str">
        <f>IF(FA161&gt;0,VLOOKUP(Бланк!$Q$18,D161:F10171,3,FALSE),"")</f>
        <v/>
      </c>
      <c r="GA161" s="161">
        <f>IF(ISNUMBER(SEARCH(Бланк!$Q$20,D161)),MAX($GA$1:GA160)+1,0)</f>
        <v>0</v>
      </c>
      <c r="GB161" s="161" t="e">
        <f>VLOOKUP(F161,Стекла!$A161:EA$1516,5,FALSE)</f>
        <v>#N/A</v>
      </c>
      <c r="GC161" s="161" t="str">
        <f>IF(GA161&gt;0,VLOOKUP(Бланк!$Q$20,D161:F10171,3,FALSE),"")</f>
        <v/>
      </c>
      <c r="HA161" s="161">
        <f>IF(ISNUMBER(SEARCH(Бланк!$Q$22,D161)),MAX($HA$1:HA160)+1,0)</f>
        <v>0</v>
      </c>
      <c r="HB161" s="161" t="e">
        <f>VLOOKUP(F161,Стекла!$A161:FA$1516,5,FALSE)</f>
        <v>#N/A</v>
      </c>
      <c r="HC161" s="161" t="str">
        <f>IF(HA161&gt;0,VLOOKUP(Бланк!$Q$22,D161:F10171,3,FALSE),"")</f>
        <v/>
      </c>
      <c r="IA161" s="161">
        <f>IF(ISNUMBER(SEARCH(Бланк!$Q$24,D161)),MAX($IA$1:IA160)+1,0)</f>
        <v>0</v>
      </c>
      <c r="IB161" s="161" t="e">
        <f>VLOOKUP(F161,Стекла!$A161:GA$1516,5,FALSE)</f>
        <v>#N/A</v>
      </c>
      <c r="IC161" s="161" t="str">
        <f>IF(IA161&gt;0,VLOOKUP(Бланк!$Q$24,D161:F10171,3,FALSE),"")</f>
        <v/>
      </c>
    </row>
    <row r="162" spans="1:237" x14ac:dyDescent="0.25">
      <c r="A162" s="161">
        <v>162</v>
      </c>
      <c r="B162" s="161">
        <f>IF(AND($E$1="ПУСТО",Стекла!E162&lt;&gt;""),MAX($B$1:B161)+1,IF(ISNUMBER(SEARCH($E$1,Стекла!B162)),MAX($B$1:B161)+1,0))</f>
        <v>0</v>
      </c>
      <c r="D162" s="161" t="str">
        <f>IF(ISERROR(F162),"",INDEX(Стекла!$E$2:$E$1001,F162,1))</f>
        <v/>
      </c>
      <c r="E162" s="161" t="str">
        <f>IF(ISERROR(F162),"",INDEX(Стекла!$B$2:$E$1001,F162,2))</f>
        <v/>
      </c>
      <c r="F162" s="161" t="e">
        <f>MATCH(ROW(A161),$B$2:B360,0)</f>
        <v>#N/A</v>
      </c>
      <c r="G162" s="161" t="str">
        <f>IF(AND(COUNTIF(D$2:D162,D162)=1,D162&lt;&gt;""),COUNT(G$1:G161)+1,"")</f>
        <v/>
      </c>
      <c r="H162" s="161" t="str">
        <f t="shared" si="8"/>
        <v/>
      </c>
      <c r="I162" s="161" t="e">
        <f t="shared" si="9"/>
        <v>#N/A</v>
      </c>
      <c r="J162" s="161">
        <f>IF(ISNUMBER(SEARCH(Бланк!$Q$6,D162)),MAX($J$1:J161)+1,0)</f>
        <v>0</v>
      </c>
      <c r="K162" s="161" t="e">
        <f>VLOOKUP(F162,Стекла!A162:AH1676,5,FALSE)</f>
        <v>#N/A</v>
      </c>
      <c r="L162" s="161" t="str">
        <f>IF(J162&gt;0,VLOOKUP(Бланк!$Q$6,D162:F360,3,FALSE),"")</f>
        <v/>
      </c>
      <c r="AA162" s="161">
        <f>IF(ISNUMBER(SEARCH(Бланк!$Q$8,D162)),MAX($AA$1:AA161)+1,0)</f>
        <v>0</v>
      </c>
      <c r="AB162" s="161" t="e">
        <f>VLOOKUP(F162,Стекла!A162:$AH$1516,5,FALSE)</f>
        <v>#N/A</v>
      </c>
      <c r="AC162" s="161" t="str">
        <f>IF(AA162&gt;0,VLOOKUP(Бланк!$Q$8,D162:F10172,3,FALSE),"")</f>
        <v/>
      </c>
      <c r="AD162" s="161" t="e">
        <f t="shared" si="10"/>
        <v>#N/A</v>
      </c>
      <c r="BA162" s="161">
        <f>IF(ISNUMBER(SEARCH(Бланк!$Q$10,D162)),MAX(BA$1:$BA161)+1,0)</f>
        <v>0</v>
      </c>
      <c r="BB162" s="161" t="e">
        <f>VLOOKUP(F162,Стекла!A162:$H$1516,5,FALSE)</f>
        <v>#N/A</v>
      </c>
      <c r="BC162" s="161" t="str">
        <f>IF(BA162&gt;0,VLOOKUP(Бланк!$Q$10,D162:F10172,3,FALSE),"")</f>
        <v/>
      </c>
      <c r="BD162" s="161" t="e">
        <f t="shared" si="11"/>
        <v>#N/A</v>
      </c>
      <c r="CA162" s="161">
        <f>IF(ISNUMBER(SEARCH(Бланк!$Q$12,D162)),MAX($CA$1:CA161)+1,0)</f>
        <v>0</v>
      </c>
      <c r="CB162" s="161" t="e">
        <f>VLOOKUP(F162,Стекла!$A162:AA$1516,5,FALSE)</f>
        <v>#N/A</v>
      </c>
      <c r="CC162" s="161" t="str">
        <f>IF(CA162&gt;0,VLOOKUP(Бланк!$Q$12,D162:F10172,3,FALSE),"")</f>
        <v/>
      </c>
      <c r="DA162" s="161">
        <f>IF(ISNUMBER(SEARCH(Бланк!$Q$14,D162)),MAX($DA$1:DA161)+1,0)</f>
        <v>0</v>
      </c>
      <c r="DB162" s="161" t="e">
        <f>VLOOKUP(F162,Стекла!$A162:BA$1516,5,FALSE)</f>
        <v>#N/A</v>
      </c>
      <c r="DC162" s="161" t="str">
        <f>IF(DA162&gt;0,VLOOKUP(Бланк!$Q$14,D162:F10172,3,FALSE),"")</f>
        <v/>
      </c>
      <c r="EA162" s="161">
        <f>IF(ISNUMBER(SEARCH(Бланк!$Q$16,D162)),MAX($EA$1:EA161)+1,0)</f>
        <v>0</v>
      </c>
      <c r="EB162" s="161" t="e">
        <f>VLOOKUP(F162,Стекла!$A162:CA$1516,5,FALSE)</f>
        <v>#N/A</v>
      </c>
      <c r="EC162" s="161" t="str">
        <f>IF(EA162&gt;0,VLOOKUP(Бланк!$Q$16,D162:F10172,3,FALSE),"")</f>
        <v/>
      </c>
      <c r="FA162" s="161">
        <f>IF(ISNUMBER(SEARCH(Бланк!$Q$18,D162)),MAX($FA$1:FA161)+1,0)</f>
        <v>0</v>
      </c>
      <c r="FB162" s="161" t="e">
        <f>VLOOKUP(F162,Стекла!$A162:DA$1516,5,FALSE)</f>
        <v>#N/A</v>
      </c>
      <c r="FC162" s="161" t="str">
        <f>IF(FA162&gt;0,VLOOKUP(Бланк!$Q$18,D162:F10172,3,FALSE),"")</f>
        <v/>
      </c>
      <c r="GA162" s="161">
        <f>IF(ISNUMBER(SEARCH(Бланк!$Q$20,D162)),MAX($GA$1:GA161)+1,0)</f>
        <v>0</v>
      </c>
      <c r="GB162" s="161" t="e">
        <f>VLOOKUP(F162,Стекла!$A162:EA$1516,5,FALSE)</f>
        <v>#N/A</v>
      </c>
      <c r="GC162" s="161" t="str">
        <f>IF(GA162&gt;0,VLOOKUP(Бланк!$Q$20,D162:F10172,3,FALSE),"")</f>
        <v/>
      </c>
      <c r="HA162" s="161">
        <f>IF(ISNUMBER(SEARCH(Бланк!$Q$22,D162)),MAX($HA$1:HA161)+1,0)</f>
        <v>0</v>
      </c>
      <c r="HB162" s="161" t="e">
        <f>VLOOKUP(F162,Стекла!$A162:FA$1516,5,FALSE)</f>
        <v>#N/A</v>
      </c>
      <c r="HC162" s="161" t="str">
        <f>IF(HA162&gt;0,VLOOKUP(Бланк!$Q$22,D162:F10172,3,FALSE),"")</f>
        <v/>
      </c>
      <c r="IA162" s="161">
        <f>IF(ISNUMBER(SEARCH(Бланк!$Q$24,D162)),MAX($IA$1:IA161)+1,0)</f>
        <v>0</v>
      </c>
      <c r="IB162" s="161" t="e">
        <f>VLOOKUP(F162,Стекла!$A162:GA$1516,5,FALSE)</f>
        <v>#N/A</v>
      </c>
      <c r="IC162" s="161" t="str">
        <f>IF(IA162&gt;0,VLOOKUP(Бланк!$Q$24,D162:F10172,3,FALSE),"")</f>
        <v/>
      </c>
    </row>
    <row r="163" spans="1:237" x14ac:dyDescent="0.25">
      <c r="A163" s="161">
        <v>163</v>
      </c>
      <c r="B163" s="161">
        <f>IF(AND($E$1="ПУСТО",Стекла!E163&lt;&gt;""),MAX($B$1:B162)+1,IF(ISNUMBER(SEARCH($E$1,Стекла!B163)),MAX($B$1:B162)+1,0))</f>
        <v>0</v>
      </c>
      <c r="D163" s="161" t="str">
        <f>IF(ISERROR(F163),"",INDEX(Стекла!$E$2:$E$1001,F163,1))</f>
        <v/>
      </c>
      <c r="E163" s="161" t="str">
        <f>IF(ISERROR(F163),"",INDEX(Стекла!$B$2:$E$1001,F163,2))</f>
        <v/>
      </c>
      <c r="F163" s="161" t="e">
        <f>MATCH(ROW(A162),$B$2:B361,0)</f>
        <v>#N/A</v>
      </c>
      <c r="G163" s="161" t="str">
        <f>IF(AND(COUNTIF(D$2:D163,D163)=1,D163&lt;&gt;""),COUNT(G$1:G162)+1,"")</f>
        <v/>
      </c>
      <c r="H163" s="161" t="str">
        <f t="shared" si="8"/>
        <v/>
      </c>
      <c r="I163" s="161" t="e">
        <f t="shared" si="9"/>
        <v>#N/A</v>
      </c>
      <c r="J163" s="161">
        <f>IF(ISNUMBER(SEARCH(Бланк!$Q$6,D163)),MAX($J$1:J162)+1,0)</f>
        <v>0</v>
      </c>
      <c r="K163" s="161" t="e">
        <f>VLOOKUP(F163,Стекла!A163:AH1677,5,FALSE)</f>
        <v>#N/A</v>
      </c>
      <c r="L163" s="161" t="str">
        <f>IF(J163&gt;0,VLOOKUP(Бланк!$Q$6,D163:F361,3,FALSE),"")</f>
        <v/>
      </c>
      <c r="AA163" s="161">
        <f>IF(ISNUMBER(SEARCH(Бланк!$Q$8,D163)),MAX($AA$1:AA162)+1,0)</f>
        <v>0</v>
      </c>
      <c r="AB163" s="161" t="e">
        <f>VLOOKUP(F163,Стекла!A163:$AH$1516,5,FALSE)</f>
        <v>#N/A</v>
      </c>
      <c r="AC163" s="161" t="str">
        <f>IF(AA163&gt;0,VLOOKUP(Бланк!$Q$8,D163:F10173,3,FALSE),"")</f>
        <v/>
      </c>
      <c r="AD163" s="161" t="e">
        <f t="shared" si="10"/>
        <v>#N/A</v>
      </c>
      <c r="BA163" s="161">
        <f>IF(ISNUMBER(SEARCH(Бланк!$Q$10,D163)),MAX(BA$1:$BA162)+1,0)</f>
        <v>0</v>
      </c>
      <c r="BB163" s="161" t="e">
        <f>VLOOKUP(F163,Стекла!A163:$H$1516,5,FALSE)</f>
        <v>#N/A</v>
      </c>
      <c r="BC163" s="161" t="str">
        <f>IF(BA163&gt;0,VLOOKUP(Бланк!$Q$10,D163:F10173,3,FALSE),"")</f>
        <v/>
      </c>
      <c r="BD163" s="161" t="e">
        <f t="shared" si="11"/>
        <v>#N/A</v>
      </c>
      <c r="CA163" s="161">
        <f>IF(ISNUMBER(SEARCH(Бланк!$Q$12,D163)),MAX($CA$1:CA162)+1,0)</f>
        <v>0</v>
      </c>
      <c r="CB163" s="161" t="e">
        <f>VLOOKUP(F163,Стекла!$A163:AA$1516,5,FALSE)</f>
        <v>#N/A</v>
      </c>
      <c r="CC163" s="161" t="str">
        <f>IF(CA163&gt;0,VLOOKUP(Бланк!$Q$12,D163:F10173,3,FALSE),"")</f>
        <v/>
      </c>
      <c r="DA163" s="161">
        <f>IF(ISNUMBER(SEARCH(Бланк!$Q$14,D163)),MAX($DA$1:DA162)+1,0)</f>
        <v>0</v>
      </c>
      <c r="DB163" s="161" t="e">
        <f>VLOOKUP(F163,Стекла!$A163:BA$1516,5,FALSE)</f>
        <v>#N/A</v>
      </c>
      <c r="DC163" s="161" t="str">
        <f>IF(DA163&gt;0,VLOOKUP(Бланк!$Q$14,D163:F10173,3,FALSE),"")</f>
        <v/>
      </c>
      <c r="EA163" s="161">
        <f>IF(ISNUMBER(SEARCH(Бланк!$Q$16,D163)),MAX($EA$1:EA162)+1,0)</f>
        <v>0</v>
      </c>
      <c r="EB163" s="161" t="e">
        <f>VLOOKUP(F163,Стекла!$A163:CA$1516,5,FALSE)</f>
        <v>#N/A</v>
      </c>
      <c r="EC163" s="161" t="str">
        <f>IF(EA163&gt;0,VLOOKUP(Бланк!$Q$16,D163:F10173,3,FALSE),"")</f>
        <v/>
      </c>
      <c r="FA163" s="161">
        <f>IF(ISNUMBER(SEARCH(Бланк!$Q$18,D163)),MAX($FA$1:FA162)+1,0)</f>
        <v>0</v>
      </c>
      <c r="FB163" s="161" t="e">
        <f>VLOOKUP(F163,Стекла!$A163:DA$1516,5,FALSE)</f>
        <v>#N/A</v>
      </c>
      <c r="FC163" s="161" t="str">
        <f>IF(FA163&gt;0,VLOOKUP(Бланк!$Q$18,D163:F10173,3,FALSE),"")</f>
        <v/>
      </c>
      <c r="GA163" s="161">
        <f>IF(ISNUMBER(SEARCH(Бланк!$Q$20,D163)),MAX($GA$1:GA162)+1,0)</f>
        <v>0</v>
      </c>
      <c r="GB163" s="161" t="e">
        <f>VLOOKUP(F163,Стекла!$A163:EA$1516,5,FALSE)</f>
        <v>#N/A</v>
      </c>
      <c r="GC163" s="161" t="str">
        <f>IF(GA163&gt;0,VLOOKUP(Бланк!$Q$20,D163:F10173,3,FALSE),"")</f>
        <v/>
      </c>
      <c r="HA163" s="161">
        <f>IF(ISNUMBER(SEARCH(Бланк!$Q$22,D163)),MAX($HA$1:HA162)+1,0)</f>
        <v>0</v>
      </c>
      <c r="HB163" s="161" t="e">
        <f>VLOOKUP(F163,Стекла!$A163:FA$1516,5,FALSE)</f>
        <v>#N/A</v>
      </c>
      <c r="HC163" s="161" t="str">
        <f>IF(HA163&gt;0,VLOOKUP(Бланк!$Q$22,D163:F10173,3,FALSE),"")</f>
        <v/>
      </c>
      <c r="IA163" s="161">
        <f>IF(ISNUMBER(SEARCH(Бланк!$Q$24,D163)),MAX($IA$1:IA162)+1,0)</f>
        <v>0</v>
      </c>
      <c r="IB163" s="161" t="e">
        <f>VLOOKUP(F163,Стекла!$A163:GA$1516,5,FALSE)</f>
        <v>#N/A</v>
      </c>
      <c r="IC163" s="161" t="str">
        <f>IF(IA163&gt;0,VLOOKUP(Бланк!$Q$24,D163:F10173,3,FALSE),"")</f>
        <v/>
      </c>
    </row>
    <row r="164" spans="1:237" x14ac:dyDescent="0.25">
      <c r="A164" s="161">
        <v>164</v>
      </c>
      <c r="B164" s="161">
        <f>IF(AND($E$1="ПУСТО",Стекла!E164&lt;&gt;""),MAX($B$1:B163)+1,IF(ISNUMBER(SEARCH($E$1,Стекла!B164)),MAX($B$1:B163)+1,0))</f>
        <v>0</v>
      </c>
      <c r="D164" s="161" t="str">
        <f>IF(ISERROR(F164),"",INDEX(Стекла!$E$2:$E$1001,F164,1))</f>
        <v/>
      </c>
      <c r="E164" s="161" t="str">
        <f>IF(ISERROR(F164),"",INDEX(Стекла!$B$2:$E$1001,F164,2))</f>
        <v/>
      </c>
      <c r="F164" s="161" t="e">
        <f>MATCH(ROW(A163),$B$2:B362,0)</f>
        <v>#N/A</v>
      </c>
      <c r="G164" s="161" t="str">
        <f>IF(AND(COUNTIF(D$2:D164,D164)=1,D164&lt;&gt;""),COUNT(G$1:G163)+1,"")</f>
        <v/>
      </c>
      <c r="H164" s="161" t="str">
        <f t="shared" si="8"/>
        <v/>
      </c>
      <c r="I164" s="161" t="e">
        <f t="shared" si="9"/>
        <v>#N/A</v>
      </c>
      <c r="J164" s="161">
        <f>IF(ISNUMBER(SEARCH(Бланк!$Q$6,D164)),MAX($J$1:J163)+1,0)</f>
        <v>0</v>
      </c>
      <c r="K164" s="161" t="e">
        <f>VLOOKUP(F164,Стекла!A164:AH1678,5,FALSE)</f>
        <v>#N/A</v>
      </c>
      <c r="L164" s="161" t="str">
        <f>IF(J164&gt;0,VLOOKUP(Бланк!$Q$6,D164:F362,3,FALSE),"")</f>
        <v/>
      </c>
      <c r="AA164" s="161">
        <f>IF(ISNUMBER(SEARCH(Бланк!$Q$8,D164)),MAX($AA$1:AA163)+1,0)</f>
        <v>0</v>
      </c>
      <c r="AB164" s="161" t="e">
        <f>VLOOKUP(F164,Стекла!A164:$AH$1516,5,FALSE)</f>
        <v>#N/A</v>
      </c>
      <c r="AC164" s="161" t="str">
        <f>IF(AA164&gt;0,VLOOKUP(Бланк!$Q$8,D164:F10174,3,FALSE),"")</f>
        <v/>
      </c>
      <c r="AD164" s="161" t="e">
        <f t="shared" si="10"/>
        <v>#N/A</v>
      </c>
      <c r="BA164" s="161">
        <f>IF(ISNUMBER(SEARCH(Бланк!$Q$10,D164)),MAX(BA$1:$BA163)+1,0)</f>
        <v>0</v>
      </c>
      <c r="BB164" s="161" t="e">
        <f>VLOOKUP(F164,Стекла!A164:$H$1516,5,FALSE)</f>
        <v>#N/A</v>
      </c>
      <c r="BC164" s="161" t="str">
        <f>IF(BA164&gt;0,VLOOKUP(Бланк!$Q$10,D164:F10174,3,FALSE),"")</f>
        <v/>
      </c>
      <c r="BD164" s="161" t="e">
        <f t="shared" si="11"/>
        <v>#N/A</v>
      </c>
      <c r="CA164" s="161">
        <f>IF(ISNUMBER(SEARCH(Бланк!$Q$12,D164)),MAX($CA$1:CA163)+1,0)</f>
        <v>0</v>
      </c>
      <c r="CB164" s="161" t="e">
        <f>VLOOKUP(F164,Стекла!$A164:AA$1516,5,FALSE)</f>
        <v>#N/A</v>
      </c>
      <c r="CC164" s="161" t="str">
        <f>IF(CA164&gt;0,VLOOKUP(Бланк!$Q$12,D164:F10174,3,FALSE),"")</f>
        <v/>
      </c>
      <c r="DA164" s="161">
        <f>IF(ISNUMBER(SEARCH(Бланк!$Q$14,D164)),MAX($DA$1:DA163)+1,0)</f>
        <v>0</v>
      </c>
      <c r="DB164" s="161" t="e">
        <f>VLOOKUP(F164,Стекла!$A164:BA$1516,5,FALSE)</f>
        <v>#N/A</v>
      </c>
      <c r="DC164" s="161" t="str">
        <f>IF(DA164&gt;0,VLOOKUP(Бланк!$Q$14,D164:F10174,3,FALSE),"")</f>
        <v/>
      </c>
      <c r="EA164" s="161">
        <f>IF(ISNUMBER(SEARCH(Бланк!$Q$16,D164)),MAX($EA$1:EA163)+1,0)</f>
        <v>0</v>
      </c>
      <c r="EB164" s="161" t="e">
        <f>VLOOKUP(F164,Стекла!$A164:CA$1516,5,FALSE)</f>
        <v>#N/A</v>
      </c>
      <c r="EC164" s="161" t="str">
        <f>IF(EA164&gt;0,VLOOKUP(Бланк!$Q$16,D164:F10174,3,FALSE),"")</f>
        <v/>
      </c>
      <c r="FA164" s="161">
        <f>IF(ISNUMBER(SEARCH(Бланк!$Q$18,D164)),MAX($FA$1:FA163)+1,0)</f>
        <v>0</v>
      </c>
      <c r="FB164" s="161" t="e">
        <f>VLOOKUP(F164,Стекла!$A164:DA$1516,5,FALSE)</f>
        <v>#N/A</v>
      </c>
      <c r="FC164" s="161" t="str">
        <f>IF(FA164&gt;0,VLOOKUP(Бланк!$Q$18,D164:F10174,3,FALSE),"")</f>
        <v/>
      </c>
      <c r="GA164" s="161">
        <f>IF(ISNUMBER(SEARCH(Бланк!$Q$20,D164)),MAX($GA$1:GA163)+1,0)</f>
        <v>0</v>
      </c>
      <c r="GB164" s="161" t="e">
        <f>VLOOKUP(F164,Стекла!$A164:EA$1516,5,FALSE)</f>
        <v>#N/A</v>
      </c>
      <c r="GC164" s="161" t="str">
        <f>IF(GA164&gt;0,VLOOKUP(Бланк!$Q$20,D164:F10174,3,FALSE),"")</f>
        <v/>
      </c>
      <c r="HA164" s="161">
        <f>IF(ISNUMBER(SEARCH(Бланк!$Q$22,D164)),MAX($HA$1:HA163)+1,0)</f>
        <v>0</v>
      </c>
      <c r="HB164" s="161" t="e">
        <f>VLOOKUP(F164,Стекла!$A164:FA$1516,5,FALSE)</f>
        <v>#N/A</v>
      </c>
      <c r="HC164" s="161" t="str">
        <f>IF(HA164&gt;0,VLOOKUP(Бланк!$Q$22,D164:F10174,3,FALSE),"")</f>
        <v/>
      </c>
      <c r="IA164" s="161">
        <f>IF(ISNUMBER(SEARCH(Бланк!$Q$24,D164)),MAX($IA$1:IA163)+1,0)</f>
        <v>0</v>
      </c>
      <c r="IB164" s="161" t="e">
        <f>VLOOKUP(F164,Стекла!$A164:GA$1516,5,FALSE)</f>
        <v>#N/A</v>
      </c>
      <c r="IC164" s="161" t="str">
        <f>IF(IA164&gt;0,VLOOKUP(Бланк!$Q$24,D164:F10174,3,FALSE),"")</f>
        <v/>
      </c>
    </row>
    <row r="165" spans="1:237" x14ac:dyDescent="0.25">
      <c r="A165" s="161">
        <v>165</v>
      </c>
      <c r="B165" s="161">
        <f>IF(AND($E$1="ПУСТО",Стекла!E165&lt;&gt;""),MAX($B$1:B164)+1,IF(ISNUMBER(SEARCH($E$1,Стекла!B165)),MAX($B$1:B164)+1,0))</f>
        <v>0</v>
      </c>
      <c r="D165" s="161" t="str">
        <f>IF(ISERROR(F165),"",INDEX(Стекла!$E$2:$E$1001,F165,1))</f>
        <v/>
      </c>
      <c r="E165" s="161" t="str">
        <f>IF(ISERROR(F165),"",INDEX(Стекла!$B$2:$E$1001,F165,2))</f>
        <v/>
      </c>
      <c r="F165" s="161" t="e">
        <f>MATCH(ROW(A164),$B$2:B363,0)</f>
        <v>#N/A</v>
      </c>
      <c r="G165" s="161" t="str">
        <f>IF(AND(COUNTIF(D$2:D165,D165)=1,D165&lt;&gt;""),COUNT(G$1:G164)+1,"")</f>
        <v/>
      </c>
      <c r="H165" s="161" t="str">
        <f t="shared" si="8"/>
        <v/>
      </c>
      <c r="I165" s="161" t="e">
        <f t="shared" si="9"/>
        <v>#N/A</v>
      </c>
      <c r="J165" s="161">
        <f>IF(ISNUMBER(SEARCH(Бланк!$Q$6,D165)),MAX($J$1:J164)+1,0)</f>
        <v>0</v>
      </c>
      <c r="K165" s="161" t="e">
        <f>VLOOKUP(F165,Стекла!A165:AH1679,5,FALSE)</f>
        <v>#N/A</v>
      </c>
      <c r="L165" s="161" t="str">
        <f>IF(J165&gt;0,VLOOKUP(Бланк!$Q$6,D165:F363,3,FALSE),"")</f>
        <v/>
      </c>
      <c r="AA165" s="161">
        <f>IF(ISNUMBER(SEARCH(Бланк!$Q$8,D165)),MAX($AA$1:AA164)+1,0)</f>
        <v>0</v>
      </c>
      <c r="AB165" s="161" t="e">
        <f>VLOOKUP(F165,Стекла!A165:$AH$1516,5,FALSE)</f>
        <v>#N/A</v>
      </c>
      <c r="AC165" s="161" t="str">
        <f>IF(AA165&gt;0,VLOOKUP(Бланк!$Q$8,D165:F10175,3,FALSE),"")</f>
        <v/>
      </c>
      <c r="AD165" s="161" t="e">
        <f t="shared" si="10"/>
        <v>#N/A</v>
      </c>
      <c r="BA165" s="161">
        <f>IF(ISNUMBER(SEARCH(Бланк!$Q$10,D165)),MAX(BA$1:$BA164)+1,0)</f>
        <v>0</v>
      </c>
      <c r="BB165" s="161" t="e">
        <f>VLOOKUP(F165,Стекла!A165:$H$1516,5,FALSE)</f>
        <v>#N/A</v>
      </c>
      <c r="BC165" s="161" t="str">
        <f>IF(BA165&gt;0,VLOOKUP(Бланк!$Q$10,D165:F10175,3,FALSE),"")</f>
        <v/>
      </c>
      <c r="BD165" s="161" t="e">
        <f t="shared" si="11"/>
        <v>#N/A</v>
      </c>
      <c r="CA165" s="161">
        <f>IF(ISNUMBER(SEARCH(Бланк!$Q$12,D165)),MAX($CA$1:CA164)+1,0)</f>
        <v>0</v>
      </c>
      <c r="CB165" s="161" t="e">
        <f>VLOOKUP(F165,Стекла!$A165:AA$1516,5,FALSE)</f>
        <v>#N/A</v>
      </c>
      <c r="CC165" s="161" t="str">
        <f>IF(CA165&gt;0,VLOOKUP(Бланк!$Q$12,D165:F10175,3,FALSE),"")</f>
        <v/>
      </c>
      <c r="DA165" s="161">
        <f>IF(ISNUMBER(SEARCH(Бланк!$Q$14,D165)),MAX($DA$1:DA164)+1,0)</f>
        <v>0</v>
      </c>
      <c r="DB165" s="161" t="e">
        <f>VLOOKUP(F165,Стекла!$A165:BA$1516,5,FALSE)</f>
        <v>#N/A</v>
      </c>
      <c r="DC165" s="161" t="str">
        <f>IF(DA165&gt;0,VLOOKUP(Бланк!$Q$14,D165:F10175,3,FALSE),"")</f>
        <v/>
      </c>
      <c r="EA165" s="161">
        <f>IF(ISNUMBER(SEARCH(Бланк!$Q$16,D165)),MAX($EA$1:EA164)+1,0)</f>
        <v>0</v>
      </c>
      <c r="EB165" s="161" t="e">
        <f>VLOOKUP(F165,Стекла!$A165:CA$1516,5,FALSE)</f>
        <v>#N/A</v>
      </c>
      <c r="EC165" s="161" t="str">
        <f>IF(EA165&gt;0,VLOOKUP(Бланк!$Q$16,D165:F10175,3,FALSE),"")</f>
        <v/>
      </c>
      <c r="FA165" s="161">
        <f>IF(ISNUMBER(SEARCH(Бланк!$Q$18,D165)),MAX($FA$1:FA164)+1,0)</f>
        <v>0</v>
      </c>
      <c r="FB165" s="161" t="e">
        <f>VLOOKUP(F165,Стекла!$A165:DA$1516,5,FALSE)</f>
        <v>#N/A</v>
      </c>
      <c r="FC165" s="161" t="str">
        <f>IF(FA165&gt;0,VLOOKUP(Бланк!$Q$18,D165:F10175,3,FALSE),"")</f>
        <v/>
      </c>
      <c r="GA165" s="161">
        <f>IF(ISNUMBER(SEARCH(Бланк!$Q$20,D165)),MAX($GA$1:GA164)+1,0)</f>
        <v>0</v>
      </c>
      <c r="GB165" s="161" t="e">
        <f>VLOOKUP(F165,Стекла!$A165:EA$1516,5,FALSE)</f>
        <v>#N/A</v>
      </c>
      <c r="GC165" s="161" t="str">
        <f>IF(GA165&gt;0,VLOOKUP(Бланк!$Q$20,D165:F10175,3,FALSE),"")</f>
        <v/>
      </c>
      <c r="HA165" s="161">
        <f>IF(ISNUMBER(SEARCH(Бланк!$Q$22,D165)),MAX($HA$1:HA164)+1,0)</f>
        <v>0</v>
      </c>
      <c r="HB165" s="161" t="e">
        <f>VLOOKUP(F165,Стекла!$A165:FA$1516,5,FALSE)</f>
        <v>#N/A</v>
      </c>
      <c r="HC165" s="161" t="str">
        <f>IF(HA165&gt;0,VLOOKUP(Бланк!$Q$22,D165:F10175,3,FALSE),"")</f>
        <v/>
      </c>
      <c r="IA165" s="161">
        <f>IF(ISNUMBER(SEARCH(Бланк!$Q$24,D165)),MAX($IA$1:IA164)+1,0)</f>
        <v>0</v>
      </c>
      <c r="IB165" s="161" t="e">
        <f>VLOOKUP(F165,Стекла!$A165:GA$1516,5,FALSE)</f>
        <v>#N/A</v>
      </c>
      <c r="IC165" s="161" t="str">
        <f>IF(IA165&gt;0,VLOOKUP(Бланк!$Q$24,D165:F10175,3,FALSE),"")</f>
        <v/>
      </c>
    </row>
    <row r="166" spans="1:237" x14ac:dyDescent="0.25">
      <c r="A166" s="161">
        <v>166</v>
      </c>
      <c r="B166" s="161">
        <f>IF(AND($E$1="ПУСТО",Стекла!E166&lt;&gt;""),MAX($B$1:B165)+1,IF(ISNUMBER(SEARCH($E$1,Стекла!B166)),MAX($B$1:B165)+1,0))</f>
        <v>0</v>
      </c>
      <c r="D166" s="161" t="str">
        <f>IF(ISERROR(F166),"",INDEX(Стекла!$E$2:$E$1001,F166,1))</f>
        <v/>
      </c>
      <c r="E166" s="161" t="str">
        <f>IF(ISERROR(F166),"",INDEX(Стекла!$B$2:$E$1001,F166,2))</f>
        <v/>
      </c>
      <c r="F166" s="161" t="e">
        <f>MATCH(ROW(A165),$B$2:B364,0)</f>
        <v>#N/A</v>
      </c>
      <c r="G166" s="161" t="str">
        <f>IF(AND(COUNTIF(D$2:D166,D166)=1,D166&lt;&gt;""),COUNT(G$1:G165)+1,"")</f>
        <v/>
      </c>
      <c r="H166" s="161" t="str">
        <f t="shared" si="8"/>
        <v/>
      </c>
      <c r="I166" s="161" t="e">
        <f t="shared" si="9"/>
        <v>#N/A</v>
      </c>
      <c r="J166" s="161">
        <f>IF(ISNUMBER(SEARCH(Бланк!$Q$6,D166)),MAX($J$1:J165)+1,0)</f>
        <v>0</v>
      </c>
      <c r="K166" s="161" t="e">
        <f>VLOOKUP(F166,Стекла!A166:AH1680,5,FALSE)</f>
        <v>#N/A</v>
      </c>
      <c r="L166" s="161" t="str">
        <f>IF(J166&gt;0,VLOOKUP(Бланк!$Q$6,D166:F364,3,FALSE),"")</f>
        <v/>
      </c>
      <c r="AA166" s="161">
        <f>IF(ISNUMBER(SEARCH(Бланк!$Q$8,D166)),MAX($AA$1:AA165)+1,0)</f>
        <v>0</v>
      </c>
      <c r="AB166" s="161" t="e">
        <f>VLOOKUP(F166,Стекла!A166:$AH$1516,5,FALSE)</f>
        <v>#N/A</v>
      </c>
      <c r="AC166" s="161" t="str">
        <f>IF(AA166&gt;0,VLOOKUP(Бланк!$Q$8,D166:F10176,3,FALSE),"")</f>
        <v/>
      </c>
      <c r="AD166" s="161" t="e">
        <f t="shared" si="10"/>
        <v>#N/A</v>
      </c>
      <c r="BA166" s="161">
        <f>IF(ISNUMBER(SEARCH(Бланк!$Q$10,D166)),MAX(BA$1:$BA165)+1,0)</f>
        <v>0</v>
      </c>
      <c r="BB166" s="161" t="e">
        <f>VLOOKUP(F166,Стекла!A166:$H$1516,5,FALSE)</f>
        <v>#N/A</v>
      </c>
      <c r="BC166" s="161" t="str">
        <f>IF(BA166&gt;0,VLOOKUP(Бланк!$Q$10,D166:F10176,3,FALSE),"")</f>
        <v/>
      </c>
      <c r="BD166" s="161" t="e">
        <f t="shared" si="11"/>
        <v>#N/A</v>
      </c>
      <c r="CA166" s="161">
        <f>IF(ISNUMBER(SEARCH(Бланк!$Q$12,D166)),MAX($CA$1:CA165)+1,0)</f>
        <v>0</v>
      </c>
      <c r="CB166" s="161" t="e">
        <f>VLOOKUP(F166,Стекла!$A166:AA$1516,5,FALSE)</f>
        <v>#N/A</v>
      </c>
      <c r="CC166" s="161" t="str">
        <f>IF(CA166&gt;0,VLOOKUP(Бланк!$Q$12,D166:F10176,3,FALSE),"")</f>
        <v/>
      </c>
      <c r="DA166" s="161">
        <f>IF(ISNUMBER(SEARCH(Бланк!$Q$14,D166)),MAX($DA$1:DA165)+1,0)</f>
        <v>0</v>
      </c>
      <c r="DB166" s="161" t="e">
        <f>VLOOKUP(F166,Стекла!$A166:BA$1516,5,FALSE)</f>
        <v>#N/A</v>
      </c>
      <c r="DC166" s="161" t="str">
        <f>IF(DA166&gt;0,VLOOKUP(Бланк!$Q$14,D166:F10176,3,FALSE),"")</f>
        <v/>
      </c>
      <c r="EA166" s="161">
        <f>IF(ISNUMBER(SEARCH(Бланк!$Q$16,D166)),MAX($EA$1:EA165)+1,0)</f>
        <v>0</v>
      </c>
      <c r="EB166" s="161" t="e">
        <f>VLOOKUP(F166,Стекла!$A166:CA$1516,5,FALSE)</f>
        <v>#N/A</v>
      </c>
      <c r="EC166" s="161" t="str">
        <f>IF(EA166&gt;0,VLOOKUP(Бланк!$Q$16,D166:F10176,3,FALSE),"")</f>
        <v/>
      </c>
      <c r="FA166" s="161">
        <f>IF(ISNUMBER(SEARCH(Бланк!$Q$18,D166)),MAX($FA$1:FA165)+1,0)</f>
        <v>0</v>
      </c>
      <c r="FB166" s="161" t="e">
        <f>VLOOKUP(F166,Стекла!$A166:DA$1516,5,FALSE)</f>
        <v>#N/A</v>
      </c>
      <c r="FC166" s="161" t="str">
        <f>IF(FA166&gt;0,VLOOKUP(Бланк!$Q$18,D166:F10176,3,FALSE),"")</f>
        <v/>
      </c>
      <c r="GA166" s="161">
        <f>IF(ISNUMBER(SEARCH(Бланк!$Q$20,D166)),MAX($GA$1:GA165)+1,0)</f>
        <v>0</v>
      </c>
      <c r="GB166" s="161" t="e">
        <f>VLOOKUP(F166,Стекла!$A166:EA$1516,5,FALSE)</f>
        <v>#N/A</v>
      </c>
      <c r="GC166" s="161" t="str">
        <f>IF(GA166&gt;0,VLOOKUP(Бланк!$Q$20,D166:F10176,3,FALSE),"")</f>
        <v/>
      </c>
      <c r="HA166" s="161">
        <f>IF(ISNUMBER(SEARCH(Бланк!$Q$22,D166)),MAX($HA$1:HA165)+1,0)</f>
        <v>0</v>
      </c>
      <c r="HB166" s="161" t="e">
        <f>VLOOKUP(F166,Стекла!$A166:FA$1516,5,FALSE)</f>
        <v>#N/A</v>
      </c>
      <c r="HC166" s="161" t="str">
        <f>IF(HA166&gt;0,VLOOKUP(Бланк!$Q$22,D166:F10176,3,FALSE),"")</f>
        <v/>
      </c>
      <c r="IA166" s="161">
        <f>IF(ISNUMBER(SEARCH(Бланк!$Q$24,D166)),MAX($IA$1:IA165)+1,0)</f>
        <v>0</v>
      </c>
      <c r="IB166" s="161" t="e">
        <f>VLOOKUP(F166,Стекла!$A166:GA$1516,5,FALSE)</f>
        <v>#N/A</v>
      </c>
      <c r="IC166" s="161" t="str">
        <f>IF(IA166&gt;0,VLOOKUP(Бланк!$Q$24,D166:F10176,3,FALSE),"")</f>
        <v/>
      </c>
    </row>
    <row r="167" spans="1:237" x14ac:dyDescent="0.25">
      <c r="A167" s="161">
        <v>167</v>
      </c>
      <c r="B167" s="161">
        <f>IF(AND($E$1="ПУСТО",Стекла!E167&lt;&gt;""),MAX($B$1:B166)+1,IF(ISNUMBER(SEARCH($E$1,Стекла!B167)),MAX($B$1:B166)+1,0))</f>
        <v>0</v>
      </c>
      <c r="D167" s="161" t="str">
        <f>IF(ISERROR(F167),"",INDEX(Стекла!$E$2:$E$1001,F167,1))</f>
        <v/>
      </c>
      <c r="E167" s="161" t="str">
        <f>IF(ISERROR(F167),"",INDEX(Стекла!$B$2:$E$1001,F167,2))</f>
        <v/>
      </c>
      <c r="F167" s="161" t="e">
        <f>MATCH(ROW(A166),$B$2:B365,0)</f>
        <v>#N/A</v>
      </c>
      <c r="G167" s="161" t="str">
        <f>IF(AND(COUNTIF(D$2:D167,D167)=1,D167&lt;&gt;""),COUNT(G$1:G166)+1,"")</f>
        <v/>
      </c>
      <c r="H167" s="161" t="str">
        <f t="shared" si="8"/>
        <v/>
      </c>
      <c r="I167" s="161" t="e">
        <f t="shared" si="9"/>
        <v>#N/A</v>
      </c>
      <c r="J167" s="161">
        <f>IF(ISNUMBER(SEARCH(Бланк!$Q$6,D167)),MAX($J$1:J166)+1,0)</f>
        <v>0</v>
      </c>
      <c r="K167" s="161" t="e">
        <f>VLOOKUP(F167,Стекла!A167:AH1681,5,FALSE)</f>
        <v>#N/A</v>
      </c>
      <c r="L167" s="161" t="str">
        <f>IF(J167&gt;0,VLOOKUP(Бланк!$Q$6,D167:F365,3,FALSE),"")</f>
        <v/>
      </c>
      <c r="AA167" s="161">
        <f>IF(ISNUMBER(SEARCH(Бланк!$Q$8,D167)),MAX($AA$1:AA166)+1,0)</f>
        <v>0</v>
      </c>
      <c r="AB167" s="161" t="e">
        <f>VLOOKUP(F167,Стекла!A167:$AH$1516,5,FALSE)</f>
        <v>#N/A</v>
      </c>
      <c r="AC167" s="161" t="str">
        <f>IF(AA167&gt;0,VLOOKUP(Бланк!$Q$8,D167:F10177,3,FALSE),"")</f>
        <v/>
      </c>
      <c r="AD167" s="161" t="e">
        <f t="shared" si="10"/>
        <v>#N/A</v>
      </c>
      <c r="BA167" s="161">
        <f>IF(ISNUMBER(SEARCH(Бланк!$Q$10,D167)),MAX(BA$1:$BA166)+1,0)</f>
        <v>0</v>
      </c>
      <c r="BB167" s="161" t="e">
        <f>VLOOKUP(F167,Стекла!A167:$H$1516,5,FALSE)</f>
        <v>#N/A</v>
      </c>
      <c r="BC167" s="161" t="str">
        <f>IF(BA167&gt;0,VLOOKUP(Бланк!$Q$10,D167:F10177,3,FALSE),"")</f>
        <v/>
      </c>
      <c r="BD167" s="161" t="e">
        <f t="shared" si="11"/>
        <v>#N/A</v>
      </c>
      <c r="CA167" s="161">
        <f>IF(ISNUMBER(SEARCH(Бланк!$Q$12,D167)),MAX($CA$1:CA166)+1,0)</f>
        <v>0</v>
      </c>
      <c r="CB167" s="161" t="e">
        <f>VLOOKUP(F167,Стекла!$A167:AA$1516,5,FALSE)</f>
        <v>#N/A</v>
      </c>
      <c r="CC167" s="161" t="str">
        <f>IF(CA167&gt;0,VLOOKUP(Бланк!$Q$12,D167:F10177,3,FALSE),"")</f>
        <v/>
      </c>
      <c r="DA167" s="161">
        <f>IF(ISNUMBER(SEARCH(Бланк!$Q$14,D167)),MAX($DA$1:DA166)+1,0)</f>
        <v>0</v>
      </c>
      <c r="DB167" s="161" t="e">
        <f>VLOOKUP(F167,Стекла!$A167:BA$1516,5,FALSE)</f>
        <v>#N/A</v>
      </c>
      <c r="DC167" s="161" t="str">
        <f>IF(DA167&gt;0,VLOOKUP(Бланк!$Q$14,D167:F10177,3,FALSE),"")</f>
        <v/>
      </c>
      <c r="EA167" s="161">
        <f>IF(ISNUMBER(SEARCH(Бланк!$Q$16,D167)),MAX($EA$1:EA166)+1,0)</f>
        <v>0</v>
      </c>
      <c r="EB167" s="161" t="e">
        <f>VLOOKUP(F167,Стекла!$A167:CA$1516,5,FALSE)</f>
        <v>#N/A</v>
      </c>
      <c r="EC167" s="161" t="str">
        <f>IF(EA167&gt;0,VLOOKUP(Бланк!$Q$16,D167:F10177,3,FALSE),"")</f>
        <v/>
      </c>
      <c r="FA167" s="161">
        <f>IF(ISNUMBER(SEARCH(Бланк!$Q$18,D167)),MAX($FA$1:FA166)+1,0)</f>
        <v>0</v>
      </c>
      <c r="FB167" s="161" t="e">
        <f>VLOOKUP(F167,Стекла!$A167:DA$1516,5,FALSE)</f>
        <v>#N/A</v>
      </c>
      <c r="FC167" s="161" t="str">
        <f>IF(FA167&gt;0,VLOOKUP(Бланк!$Q$18,D167:F10177,3,FALSE),"")</f>
        <v/>
      </c>
      <c r="GA167" s="161">
        <f>IF(ISNUMBER(SEARCH(Бланк!$Q$20,D167)),MAX($GA$1:GA166)+1,0)</f>
        <v>0</v>
      </c>
      <c r="GB167" s="161" t="e">
        <f>VLOOKUP(F167,Стекла!$A167:EA$1516,5,FALSE)</f>
        <v>#N/A</v>
      </c>
      <c r="GC167" s="161" t="str">
        <f>IF(GA167&gt;0,VLOOKUP(Бланк!$Q$20,D167:F10177,3,FALSE),"")</f>
        <v/>
      </c>
      <c r="HA167" s="161">
        <f>IF(ISNUMBER(SEARCH(Бланк!$Q$22,D167)),MAX($HA$1:HA166)+1,0)</f>
        <v>0</v>
      </c>
      <c r="HB167" s="161" t="e">
        <f>VLOOKUP(F167,Стекла!$A167:FA$1516,5,FALSE)</f>
        <v>#N/A</v>
      </c>
      <c r="HC167" s="161" t="str">
        <f>IF(HA167&gt;0,VLOOKUP(Бланк!$Q$22,D167:F10177,3,FALSE),"")</f>
        <v/>
      </c>
      <c r="IA167" s="161">
        <f>IF(ISNUMBER(SEARCH(Бланк!$Q$24,D167)),MAX($IA$1:IA166)+1,0)</f>
        <v>0</v>
      </c>
      <c r="IB167" s="161" t="e">
        <f>VLOOKUP(F167,Стекла!$A167:GA$1516,5,FALSE)</f>
        <v>#N/A</v>
      </c>
      <c r="IC167" s="161" t="str">
        <f>IF(IA167&gt;0,VLOOKUP(Бланк!$Q$24,D167:F10177,3,FALSE),"")</f>
        <v/>
      </c>
    </row>
    <row r="168" spans="1:237" x14ac:dyDescent="0.25">
      <c r="A168" s="161">
        <v>168</v>
      </c>
      <c r="B168" s="161">
        <f>IF(AND($E$1="ПУСТО",Стекла!E168&lt;&gt;""),MAX($B$1:B167)+1,IF(ISNUMBER(SEARCH($E$1,Стекла!B168)),MAX($B$1:B167)+1,0))</f>
        <v>0</v>
      </c>
      <c r="D168" s="161" t="str">
        <f>IF(ISERROR(F168),"",INDEX(Стекла!$E$2:$E$1001,F168,1))</f>
        <v/>
      </c>
      <c r="E168" s="161" t="str">
        <f>IF(ISERROR(F168),"",INDEX(Стекла!$B$2:$E$1001,F168,2))</f>
        <v/>
      </c>
      <c r="F168" s="161" t="e">
        <f>MATCH(ROW(A167),$B$2:B366,0)</f>
        <v>#N/A</v>
      </c>
      <c r="G168" s="161" t="str">
        <f>IF(AND(COUNTIF(D$2:D168,D168)=1,D168&lt;&gt;""),COUNT(G$1:G167)+1,"")</f>
        <v/>
      </c>
      <c r="H168" s="161" t="str">
        <f t="shared" si="8"/>
        <v/>
      </c>
      <c r="I168" s="161" t="e">
        <f t="shared" si="9"/>
        <v>#N/A</v>
      </c>
      <c r="J168" s="161">
        <f>IF(ISNUMBER(SEARCH(Бланк!$Q$6,D168)),MAX($J$1:J167)+1,0)</f>
        <v>0</v>
      </c>
      <c r="K168" s="161" t="e">
        <f>VLOOKUP(F168,Стекла!A168:AH1682,5,FALSE)</f>
        <v>#N/A</v>
      </c>
      <c r="L168" s="161" t="str">
        <f>IF(J168&gt;0,VLOOKUP(Бланк!$Q$6,D168:F366,3,FALSE),"")</f>
        <v/>
      </c>
      <c r="AA168" s="161">
        <f>IF(ISNUMBER(SEARCH(Бланк!$Q$8,D168)),MAX($AA$1:AA167)+1,0)</f>
        <v>0</v>
      </c>
      <c r="AB168" s="161" t="e">
        <f>VLOOKUP(F168,Стекла!A168:$AH$1516,5,FALSE)</f>
        <v>#N/A</v>
      </c>
      <c r="AC168" s="161" t="str">
        <f>IF(AA168&gt;0,VLOOKUP(Бланк!$Q$8,D168:F10178,3,FALSE),"")</f>
        <v/>
      </c>
      <c r="AD168" s="161" t="e">
        <f t="shared" si="10"/>
        <v>#N/A</v>
      </c>
      <c r="BA168" s="161">
        <f>IF(ISNUMBER(SEARCH(Бланк!$Q$10,D168)),MAX(BA$1:$BA167)+1,0)</f>
        <v>0</v>
      </c>
      <c r="BB168" s="161" t="e">
        <f>VLOOKUP(F168,Стекла!A168:$H$1516,5,FALSE)</f>
        <v>#N/A</v>
      </c>
      <c r="BC168" s="161" t="str">
        <f>IF(BA168&gt;0,VLOOKUP(Бланк!$Q$10,D168:F10178,3,FALSE),"")</f>
        <v/>
      </c>
      <c r="BD168" s="161" t="e">
        <f t="shared" si="11"/>
        <v>#N/A</v>
      </c>
      <c r="CA168" s="161">
        <f>IF(ISNUMBER(SEARCH(Бланк!$Q$12,D168)),MAX($CA$1:CA167)+1,0)</f>
        <v>0</v>
      </c>
      <c r="CB168" s="161" t="e">
        <f>VLOOKUP(F168,Стекла!$A168:AA$1516,5,FALSE)</f>
        <v>#N/A</v>
      </c>
      <c r="CC168" s="161" t="str">
        <f>IF(CA168&gt;0,VLOOKUP(Бланк!$Q$12,D168:F10178,3,FALSE),"")</f>
        <v/>
      </c>
      <c r="DA168" s="161">
        <f>IF(ISNUMBER(SEARCH(Бланк!$Q$14,D168)),MAX($DA$1:DA167)+1,0)</f>
        <v>0</v>
      </c>
      <c r="DB168" s="161" t="e">
        <f>VLOOKUP(F168,Стекла!$A168:BA$1516,5,FALSE)</f>
        <v>#N/A</v>
      </c>
      <c r="DC168" s="161" t="str">
        <f>IF(DA168&gt;0,VLOOKUP(Бланк!$Q$14,D168:F10178,3,FALSE),"")</f>
        <v/>
      </c>
      <c r="EA168" s="161">
        <f>IF(ISNUMBER(SEARCH(Бланк!$Q$16,D168)),MAX($EA$1:EA167)+1,0)</f>
        <v>0</v>
      </c>
      <c r="EB168" s="161" t="e">
        <f>VLOOKUP(F168,Стекла!$A168:CA$1516,5,FALSE)</f>
        <v>#N/A</v>
      </c>
      <c r="EC168" s="161" t="str">
        <f>IF(EA168&gt;0,VLOOKUP(Бланк!$Q$16,D168:F10178,3,FALSE),"")</f>
        <v/>
      </c>
      <c r="FA168" s="161">
        <f>IF(ISNUMBER(SEARCH(Бланк!$Q$18,D168)),MAX($FA$1:FA167)+1,0)</f>
        <v>0</v>
      </c>
      <c r="FB168" s="161" t="e">
        <f>VLOOKUP(F168,Стекла!$A168:DA$1516,5,FALSE)</f>
        <v>#N/A</v>
      </c>
      <c r="FC168" s="161" t="str">
        <f>IF(FA168&gt;0,VLOOKUP(Бланк!$Q$18,D168:F10178,3,FALSE),"")</f>
        <v/>
      </c>
      <c r="GA168" s="161">
        <f>IF(ISNUMBER(SEARCH(Бланк!$Q$20,D168)),MAX($GA$1:GA167)+1,0)</f>
        <v>0</v>
      </c>
      <c r="GB168" s="161" t="e">
        <f>VLOOKUP(F168,Стекла!$A168:EA$1516,5,FALSE)</f>
        <v>#N/A</v>
      </c>
      <c r="GC168" s="161" t="str">
        <f>IF(GA168&gt;0,VLOOKUP(Бланк!$Q$20,D168:F10178,3,FALSE),"")</f>
        <v/>
      </c>
      <c r="HA168" s="161">
        <f>IF(ISNUMBER(SEARCH(Бланк!$Q$22,D168)),MAX($HA$1:HA167)+1,0)</f>
        <v>0</v>
      </c>
      <c r="HB168" s="161" t="e">
        <f>VLOOKUP(F168,Стекла!$A168:FA$1516,5,FALSE)</f>
        <v>#N/A</v>
      </c>
      <c r="HC168" s="161" t="str">
        <f>IF(HA168&gt;0,VLOOKUP(Бланк!$Q$22,D168:F10178,3,FALSE),"")</f>
        <v/>
      </c>
      <c r="IA168" s="161">
        <f>IF(ISNUMBER(SEARCH(Бланк!$Q$24,D168)),MAX($IA$1:IA167)+1,0)</f>
        <v>0</v>
      </c>
      <c r="IB168" s="161" t="e">
        <f>VLOOKUP(F168,Стекла!$A168:GA$1516,5,FALSE)</f>
        <v>#N/A</v>
      </c>
      <c r="IC168" s="161" t="str">
        <f>IF(IA168&gt;0,VLOOKUP(Бланк!$Q$24,D168:F10178,3,FALSE),"")</f>
        <v/>
      </c>
    </row>
    <row r="169" spans="1:237" x14ac:dyDescent="0.25">
      <c r="A169" s="161">
        <v>169</v>
      </c>
      <c r="B169" s="161">
        <f>IF(AND($E$1="ПУСТО",Стекла!E169&lt;&gt;""),MAX($B$1:B168)+1,IF(ISNUMBER(SEARCH($E$1,Стекла!B169)),MAX($B$1:B168)+1,0))</f>
        <v>0</v>
      </c>
      <c r="D169" s="161" t="str">
        <f>IF(ISERROR(F169),"",INDEX(Стекла!$E$2:$E$1001,F169,1))</f>
        <v/>
      </c>
      <c r="E169" s="161" t="str">
        <f>IF(ISERROR(F169),"",INDEX(Стекла!$B$2:$E$1001,F169,2))</f>
        <v/>
      </c>
      <c r="F169" s="161" t="e">
        <f>MATCH(ROW(A168),$B$2:B367,0)</f>
        <v>#N/A</v>
      </c>
      <c r="G169" s="161" t="str">
        <f>IF(AND(COUNTIF(D$2:D169,D169)=1,D169&lt;&gt;""),COUNT(G$1:G168)+1,"")</f>
        <v/>
      </c>
      <c r="H169" s="161" t="str">
        <f t="shared" si="8"/>
        <v/>
      </c>
      <c r="I169" s="161" t="e">
        <f t="shared" si="9"/>
        <v>#N/A</v>
      </c>
      <c r="J169" s="161">
        <f>IF(ISNUMBER(SEARCH(Бланк!$Q$6,D169)),MAX($J$1:J168)+1,0)</f>
        <v>0</v>
      </c>
      <c r="K169" s="161" t="e">
        <f>VLOOKUP(F169,Стекла!A169:AH1683,5,FALSE)</f>
        <v>#N/A</v>
      </c>
      <c r="L169" s="161" t="str">
        <f>IF(J169&gt;0,VLOOKUP(Бланк!$Q$6,D169:F367,3,FALSE),"")</f>
        <v/>
      </c>
      <c r="AA169" s="161">
        <f>IF(ISNUMBER(SEARCH(Бланк!$Q$8,D169)),MAX($AA$1:AA168)+1,0)</f>
        <v>0</v>
      </c>
      <c r="AB169" s="161" t="e">
        <f>VLOOKUP(F169,Стекла!A169:$AH$1516,5,FALSE)</f>
        <v>#N/A</v>
      </c>
      <c r="AC169" s="161" t="str">
        <f>IF(AA169&gt;0,VLOOKUP(Бланк!$Q$8,D169:F10179,3,FALSE),"")</f>
        <v/>
      </c>
      <c r="AD169" s="161" t="e">
        <f t="shared" si="10"/>
        <v>#N/A</v>
      </c>
      <c r="BA169" s="161">
        <f>IF(ISNUMBER(SEARCH(Бланк!$Q$10,D169)),MAX(BA$1:$BA168)+1,0)</f>
        <v>0</v>
      </c>
      <c r="BB169" s="161" t="e">
        <f>VLOOKUP(F169,Стекла!A169:$H$1516,5,FALSE)</f>
        <v>#N/A</v>
      </c>
      <c r="BC169" s="161" t="str">
        <f>IF(BA169&gt;0,VLOOKUP(Бланк!$Q$10,D169:F10179,3,FALSE),"")</f>
        <v/>
      </c>
      <c r="BD169" s="161" t="e">
        <f t="shared" si="11"/>
        <v>#N/A</v>
      </c>
      <c r="CA169" s="161">
        <f>IF(ISNUMBER(SEARCH(Бланк!$Q$12,D169)),MAX($CA$1:CA168)+1,0)</f>
        <v>0</v>
      </c>
      <c r="CB169" s="161" t="e">
        <f>VLOOKUP(F169,Стекла!$A169:AA$1516,5,FALSE)</f>
        <v>#N/A</v>
      </c>
      <c r="CC169" s="161" t="str">
        <f>IF(CA169&gt;0,VLOOKUP(Бланк!$Q$12,D169:F10179,3,FALSE),"")</f>
        <v/>
      </c>
      <c r="DA169" s="161">
        <f>IF(ISNUMBER(SEARCH(Бланк!$Q$14,D169)),MAX($DA$1:DA168)+1,0)</f>
        <v>0</v>
      </c>
      <c r="DB169" s="161" t="e">
        <f>VLOOKUP(F169,Стекла!$A169:BA$1516,5,FALSE)</f>
        <v>#N/A</v>
      </c>
      <c r="DC169" s="161" t="str">
        <f>IF(DA169&gt;0,VLOOKUP(Бланк!$Q$14,D169:F10179,3,FALSE),"")</f>
        <v/>
      </c>
      <c r="EA169" s="161">
        <f>IF(ISNUMBER(SEARCH(Бланк!$Q$16,D169)),MAX($EA$1:EA168)+1,0)</f>
        <v>0</v>
      </c>
      <c r="EB169" s="161" t="e">
        <f>VLOOKUP(F169,Стекла!$A169:CA$1516,5,FALSE)</f>
        <v>#N/A</v>
      </c>
      <c r="EC169" s="161" t="str">
        <f>IF(EA169&gt;0,VLOOKUP(Бланк!$Q$16,D169:F10179,3,FALSE),"")</f>
        <v/>
      </c>
      <c r="FA169" s="161">
        <f>IF(ISNUMBER(SEARCH(Бланк!$Q$18,D169)),MAX($FA$1:FA168)+1,0)</f>
        <v>0</v>
      </c>
      <c r="FB169" s="161" t="e">
        <f>VLOOKUP(F169,Стекла!$A169:DA$1516,5,FALSE)</f>
        <v>#N/A</v>
      </c>
      <c r="FC169" s="161" t="str">
        <f>IF(FA169&gt;0,VLOOKUP(Бланк!$Q$18,D169:F10179,3,FALSE),"")</f>
        <v/>
      </c>
      <c r="GA169" s="161">
        <f>IF(ISNUMBER(SEARCH(Бланк!$Q$20,D169)),MAX($GA$1:GA168)+1,0)</f>
        <v>0</v>
      </c>
      <c r="GB169" s="161" t="e">
        <f>VLOOKUP(F169,Стекла!$A169:EA$1516,5,FALSE)</f>
        <v>#N/A</v>
      </c>
      <c r="GC169" s="161" t="str">
        <f>IF(GA169&gt;0,VLOOKUP(Бланк!$Q$20,D169:F10179,3,FALSE),"")</f>
        <v/>
      </c>
      <c r="HA169" s="161">
        <f>IF(ISNUMBER(SEARCH(Бланк!$Q$22,D169)),MAX($HA$1:HA168)+1,0)</f>
        <v>0</v>
      </c>
      <c r="HB169" s="161" t="e">
        <f>VLOOKUP(F169,Стекла!$A169:FA$1516,5,FALSE)</f>
        <v>#N/A</v>
      </c>
      <c r="HC169" s="161" t="str">
        <f>IF(HA169&gt;0,VLOOKUP(Бланк!$Q$22,D169:F10179,3,FALSE),"")</f>
        <v/>
      </c>
      <c r="IA169" s="161">
        <f>IF(ISNUMBER(SEARCH(Бланк!$Q$24,D169)),MAX($IA$1:IA168)+1,0)</f>
        <v>0</v>
      </c>
      <c r="IB169" s="161" t="e">
        <f>VLOOKUP(F169,Стекла!$A169:GA$1516,5,FALSE)</f>
        <v>#N/A</v>
      </c>
      <c r="IC169" s="161" t="str">
        <f>IF(IA169&gt;0,VLOOKUP(Бланк!$Q$24,D169:F10179,3,FALSE),"")</f>
        <v/>
      </c>
    </row>
    <row r="170" spans="1:237" x14ac:dyDescent="0.25">
      <c r="A170" s="161">
        <v>170</v>
      </c>
      <c r="B170" s="161">
        <f>IF(AND($E$1="ПУСТО",Стекла!E170&lt;&gt;""),MAX($B$1:B169)+1,IF(ISNUMBER(SEARCH($E$1,Стекла!B170)),MAX($B$1:B169)+1,0))</f>
        <v>0</v>
      </c>
      <c r="D170" s="161" t="str">
        <f>IF(ISERROR(F170),"",INDEX(Стекла!$E$2:$E$1001,F170,1))</f>
        <v/>
      </c>
      <c r="E170" s="161" t="str">
        <f>IF(ISERROR(F170),"",INDEX(Стекла!$B$2:$E$1001,F170,2))</f>
        <v/>
      </c>
      <c r="F170" s="161" t="e">
        <f>MATCH(ROW(A169),$B$2:B368,0)</f>
        <v>#N/A</v>
      </c>
      <c r="G170" s="161" t="str">
        <f>IF(AND(COUNTIF(D$2:D170,D170)=1,D170&lt;&gt;""),COUNT(G$1:G169)+1,"")</f>
        <v/>
      </c>
      <c r="H170" s="161" t="str">
        <f t="shared" si="8"/>
        <v/>
      </c>
      <c r="I170" s="161" t="e">
        <f t="shared" si="9"/>
        <v>#N/A</v>
      </c>
      <c r="J170" s="161">
        <f>IF(ISNUMBER(SEARCH(Бланк!$Q$6,D170)),MAX($J$1:J169)+1,0)</f>
        <v>0</v>
      </c>
      <c r="K170" s="161" t="e">
        <f>VLOOKUP(F170,Стекла!A170:AH1684,5,FALSE)</f>
        <v>#N/A</v>
      </c>
      <c r="L170" s="161" t="str">
        <f>IF(J170&gt;0,VLOOKUP(Бланк!$Q$6,D170:F368,3,FALSE),"")</f>
        <v/>
      </c>
      <c r="AA170" s="161">
        <f>IF(ISNUMBER(SEARCH(Бланк!$Q$8,D170)),MAX($AA$1:AA169)+1,0)</f>
        <v>0</v>
      </c>
      <c r="AB170" s="161" t="e">
        <f>VLOOKUP(F170,Стекла!A170:$AH$1516,5,FALSE)</f>
        <v>#N/A</v>
      </c>
      <c r="AC170" s="161" t="str">
        <f>IF(AA170&gt;0,VLOOKUP(Бланк!$Q$8,D170:F10180,3,FALSE),"")</f>
        <v/>
      </c>
      <c r="AD170" s="161" t="e">
        <f t="shared" si="10"/>
        <v>#N/A</v>
      </c>
      <c r="BA170" s="161">
        <f>IF(ISNUMBER(SEARCH(Бланк!$Q$10,D170)),MAX(BA$1:$BA169)+1,0)</f>
        <v>0</v>
      </c>
      <c r="BB170" s="161" t="e">
        <f>VLOOKUP(F170,Стекла!A170:$H$1516,5,FALSE)</f>
        <v>#N/A</v>
      </c>
      <c r="BC170" s="161" t="str">
        <f>IF(BA170&gt;0,VLOOKUP(Бланк!$Q$10,D170:F10180,3,FALSE),"")</f>
        <v/>
      </c>
      <c r="BD170" s="161" t="e">
        <f t="shared" si="11"/>
        <v>#N/A</v>
      </c>
      <c r="CA170" s="161">
        <f>IF(ISNUMBER(SEARCH(Бланк!$Q$12,D170)),MAX($CA$1:CA169)+1,0)</f>
        <v>0</v>
      </c>
      <c r="CB170" s="161" t="e">
        <f>VLOOKUP(F170,Стекла!$A170:AA$1516,5,FALSE)</f>
        <v>#N/A</v>
      </c>
      <c r="CC170" s="161" t="str">
        <f>IF(CA170&gt;0,VLOOKUP(Бланк!$Q$12,D170:F10180,3,FALSE),"")</f>
        <v/>
      </c>
      <c r="DA170" s="161">
        <f>IF(ISNUMBER(SEARCH(Бланк!$Q$14,D170)),MAX($DA$1:DA169)+1,0)</f>
        <v>0</v>
      </c>
      <c r="DB170" s="161" t="e">
        <f>VLOOKUP(F170,Стекла!$A170:BA$1516,5,FALSE)</f>
        <v>#N/A</v>
      </c>
      <c r="DC170" s="161" t="str">
        <f>IF(DA170&gt;0,VLOOKUP(Бланк!$Q$14,D170:F10180,3,FALSE),"")</f>
        <v/>
      </c>
      <c r="EA170" s="161">
        <f>IF(ISNUMBER(SEARCH(Бланк!$Q$16,D170)),MAX($EA$1:EA169)+1,0)</f>
        <v>0</v>
      </c>
      <c r="EB170" s="161" t="e">
        <f>VLOOKUP(F170,Стекла!$A170:CA$1516,5,FALSE)</f>
        <v>#N/A</v>
      </c>
      <c r="EC170" s="161" t="str">
        <f>IF(EA170&gt;0,VLOOKUP(Бланк!$Q$16,D170:F10180,3,FALSE),"")</f>
        <v/>
      </c>
      <c r="FA170" s="161">
        <f>IF(ISNUMBER(SEARCH(Бланк!$Q$18,D170)),MAX($FA$1:FA169)+1,0)</f>
        <v>0</v>
      </c>
      <c r="FB170" s="161" t="e">
        <f>VLOOKUP(F170,Стекла!$A170:DA$1516,5,FALSE)</f>
        <v>#N/A</v>
      </c>
      <c r="FC170" s="161" t="str">
        <f>IF(FA170&gt;0,VLOOKUP(Бланк!$Q$18,D170:F10180,3,FALSE),"")</f>
        <v/>
      </c>
      <c r="GA170" s="161">
        <f>IF(ISNUMBER(SEARCH(Бланк!$Q$20,D170)),MAX($GA$1:GA169)+1,0)</f>
        <v>0</v>
      </c>
      <c r="GB170" s="161" t="e">
        <f>VLOOKUP(F170,Стекла!$A170:EA$1516,5,FALSE)</f>
        <v>#N/A</v>
      </c>
      <c r="GC170" s="161" t="str">
        <f>IF(GA170&gt;0,VLOOKUP(Бланк!$Q$20,D170:F10180,3,FALSE),"")</f>
        <v/>
      </c>
      <c r="HA170" s="161">
        <f>IF(ISNUMBER(SEARCH(Бланк!$Q$22,D170)),MAX($HA$1:HA169)+1,0)</f>
        <v>0</v>
      </c>
      <c r="HB170" s="161" t="e">
        <f>VLOOKUP(F170,Стекла!$A170:FA$1516,5,FALSE)</f>
        <v>#N/A</v>
      </c>
      <c r="HC170" s="161" t="str">
        <f>IF(HA170&gt;0,VLOOKUP(Бланк!$Q$22,D170:F10180,3,FALSE),"")</f>
        <v/>
      </c>
      <c r="IA170" s="161">
        <f>IF(ISNUMBER(SEARCH(Бланк!$Q$24,D170)),MAX($IA$1:IA169)+1,0)</f>
        <v>0</v>
      </c>
      <c r="IB170" s="161" t="e">
        <f>VLOOKUP(F170,Стекла!$A170:GA$1516,5,FALSE)</f>
        <v>#N/A</v>
      </c>
      <c r="IC170" s="161" t="str">
        <f>IF(IA170&gt;0,VLOOKUP(Бланк!$Q$24,D170:F10180,3,FALSE),"")</f>
        <v/>
      </c>
    </row>
    <row r="171" spans="1:237" x14ac:dyDescent="0.25">
      <c r="A171" s="161">
        <v>171</v>
      </c>
      <c r="B171" s="161">
        <f>IF(AND($E$1="ПУСТО",Стекла!E171&lt;&gt;""),MAX($B$1:B170)+1,IF(ISNUMBER(SEARCH($E$1,Стекла!B171)),MAX($B$1:B170)+1,0))</f>
        <v>0</v>
      </c>
      <c r="D171" s="161" t="str">
        <f>IF(ISERROR(F171),"",INDEX(Стекла!$E$2:$E$1001,F171,1))</f>
        <v/>
      </c>
      <c r="E171" s="161" t="str">
        <f>IF(ISERROR(F171),"",INDEX(Стекла!$B$2:$E$1001,F171,2))</f>
        <v/>
      </c>
      <c r="F171" s="161" t="e">
        <f>MATCH(ROW(A170),$B$2:B369,0)</f>
        <v>#N/A</v>
      </c>
      <c r="G171" s="161" t="str">
        <f>IF(AND(COUNTIF(D$2:D171,D171)=1,D171&lt;&gt;""),COUNT(G$1:G170)+1,"")</f>
        <v/>
      </c>
      <c r="H171" s="161" t="str">
        <f t="shared" si="8"/>
        <v/>
      </c>
      <c r="I171" s="161" t="e">
        <f t="shared" si="9"/>
        <v>#N/A</v>
      </c>
      <c r="J171" s="161">
        <f>IF(ISNUMBER(SEARCH(Бланк!$Q$6,D171)),MAX($J$1:J170)+1,0)</f>
        <v>0</v>
      </c>
      <c r="K171" s="161" t="e">
        <f>VLOOKUP(F171,Стекла!A171:AH1685,5,FALSE)</f>
        <v>#N/A</v>
      </c>
      <c r="L171" s="161" t="str">
        <f>IF(J171&gt;0,VLOOKUP(Бланк!$Q$6,D171:F369,3,FALSE),"")</f>
        <v/>
      </c>
      <c r="AA171" s="161">
        <f>IF(ISNUMBER(SEARCH(Бланк!$Q$8,D171)),MAX($AA$1:AA170)+1,0)</f>
        <v>0</v>
      </c>
      <c r="AB171" s="161" t="e">
        <f>VLOOKUP(F171,Стекла!A171:$AH$1516,5,FALSE)</f>
        <v>#N/A</v>
      </c>
      <c r="AC171" s="161" t="str">
        <f>IF(AA171&gt;0,VLOOKUP(Бланк!$Q$8,D171:F10181,3,FALSE),"")</f>
        <v/>
      </c>
      <c r="AD171" s="161" t="e">
        <f t="shared" si="10"/>
        <v>#N/A</v>
      </c>
      <c r="BA171" s="161">
        <f>IF(ISNUMBER(SEARCH(Бланк!$Q$10,D171)),MAX(BA$1:$BA170)+1,0)</f>
        <v>0</v>
      </c>
      <c r="BB171" s="161" t="e">
        <f>VLOOKUP(F171,Стекла!A171:$H$1516,5,FALSE)</f>
        <v>#N/A</v>
      </c>
      <c r="BC171" s="161" t="str">
        <f>IF(BA171&gt;0,VLOOKUP(Бланк!$Q$10,D171:F10181,3,FALSE),"")</f>
        <v/>
      </c>
      <c r="BD171" s="161" t="e">
        <f t="shared" si="11"/>
        <v>#N/A</v>
      </c>
      <c r="CA171" s="161">
        <f>IF(ISNUMBER(SEARCH(Бланк!$Q$12,D171)),MAX($CA$1:CA170)+1,0)</f>
        <v>0</v>
      </c>
      <c r="CB171" s="161" t="e">
        <f>VLOOKUP(F171,Стекла!$A171:AA$1516,5,FALSE)</f>
        <v>#N/A</v>
      </c>
      <c r="CC171" s="161" t="str">
        <f>IF(CA171&gt;0,VLOOKUP(Бланк!$Q$12,D171:F10181,3,FALSE),"")</f>
        <v/>
      </c>
      <c r="DA171" s="161">
        <f>IF(ISNUMBER(SEARCH(Бланк!$Q$14,D171)),MAX($DA$1:DA170)+1,0)</f>
        <v>0</v>
      </c>
      <c r="DB171" s="161" t="e">
        <f>VLOOKUP(F171,Стекла!$A171:BA$1516,5,FALSE)</f>
        <v>#N/A</v>
      </c>
      <c r="DC171" s="161" t="str">
        <f>IF(DA171&gt;0,VLOOKUP(Бланк!$Q$14,D171:F10181,3,FALSE),"")</f>
        <v/>
      </c>
      <c r="EA171" s="161">
        <f>IF(ISNUMBER(SEARCH(Бланк!$Q$16,D171)),MAX($EA$1:EA170)+1,0)</f>
        <v>0</v>
      </c>
      <c r="EB171" s="161" t="e">
        <f>VLOOKUP(F171,Стекла!$A171:CA$1516,5,FALSE)</f>
        <v>#N/A</v>
      </c>
      <c r="EC171" s="161" t="str">
        <f>IF(EA171&gt;0,VLOOKUP(Бланк!$Q$16,D171:F10181,3,FALSE),"")</f>
        <v/>
      </c>
      <c r="FA171" s="161">
        <f>IF(ISNUMBER(SEARCH(Бланк!$Q$18,D171)),MAX($FA$1:FA170)+1,0)</f>
        <v>0</v>
      </c>
      <c r="FB171" s="161" t="e">
        <f>VLOOKUP(F171,Стекла!$A171:DA$1516,5,FALSE)</f>
        <v>#N/A</v>
      </c>
      <c r="FC171" s="161" t="str">
        <f>IF(FA171&gt;0,VLOOKUP(Бланк!$Q$18,D171:F10181,3,FALSE),"")</f>
        <v/>
      </c>
      <c r="GA171" s="161">
        <f>IF(ISNUMBER(SEARCH(Бланк!$Q$20,D171)),MAX($GA$1:GA170)+1,0)</f>
        <v>0</v>
      </c>
      <c r="GB171" s="161" t="e">
        <f>VLOOKUP(F171,Стекла!$A171:EA$1516,5,FALSE)</f>
        <v>#N/A</v>
      </c>
      <c r="GC171" s="161" t="str">
        <f>IF(GA171&gt;0,VLOOKUP(Бланк!$Q$20,D171:F10181,3,FALSE),"")</f>
        <v/>
      </c>
      <c r="HA171" s="161">
        <f>IF(ISNUMBER(SEARCH(Бланк!$Q$22,D171)),MAX($HA$1:HA170)+1,0)</f>
        <v>0</v>
      </c>
      <c r="HB171" s="161" t="e">
        <f>VLOOKUP(F171,Стекла!$A171:FA$1516,5,FALSE)</f>
        <v>#N/A</v>
      </c>
      <c r="HC171" s="161" t="str">
        <f>IF(HA171&gt;0,VLOOKUP(Бланк!$Q$22,D171:F10181,3,FALSE),"")</f>
        <v/>
      </c>
      <c r="IA171" s="161">
        <f>IF(ISNUMBER(SEARCH(Бланк!$Q$24,D171)),MAX($IA$1:IA170)+1,0)</f>
        <v>0</v>
      </c>
      <c r="IB171" s="161" t="e">
        <f>VLOOKUP(F171,Стекла!$A171:GA$1516,5,FALSE)</f>
        <v>#N/A</v>
      </c>
      <c r="IC171" s="161" t="str">
        <f>IF(IA171&gt;0,VLOOKUP(Бланк!$Q$24,D171:F10181,3,FALSE),"")</f>
        <v/>
      </c>
    </row>
    <row r="172" spans="1:237" x14ac:dyDescent="0.25">
      <c r="A172" s="161">
        <v>172</v>
      </c>
      <c r="B172" s="161">
        <f>IF(AND($E$1="ПУСТО",Стекла!E172&lt;&gt;""),MAX($B$1:B171)+1,IF(ISNUMBER(SEARCH($E$1,Стекла!B172)),MAX($B$1:B171)+1,0))</f>
        <v>0</v>
      </c>
      <c r="D172" s="161" t="str">
        <f>IF(ISERROR(F172),"",INDEX(Стекла!$E$2:$E$1001,F172,1))</f>
        <v/>
      </c>
      <c r="E172" s="161" t="str">
        <f>IF(ISERROR(F172),"",INDEX(Стекла!$B$2:$E$1001,F172,2))</f>
        <v/>
      </c>
      <c r="F172" s="161" t="e">
        <f>MATCH(ROW(A171),$B$2:B370,0)</f>
        <v>#N/A</v>
      </c>
      <c r="G172" s="161" t="str">
        <f>IF(AND(COUNTIF(D$2:D172,D172)=1,D172&lt;&gt;""),COUNT(G$1:G171)+1,"")</f>
        <v/>
      </c>
      <c r="H172" s="161" t="str">
        <f t="shared" si="8"/>
        <v/>
      </c>
      <c r="I172" s="161" t="e">
        <f t="shared" si="9"/>
        <v>#N/A</v>
      </c>
      <c r="J172" s="161">
        <f>IF(ISNUMBER(SEARCH(Бланк!$Q$6,D172)),MAX($J$1:J171)+1,0)</f>
        <v>0</v>
      </c>
      <c r="K172" s="161" t="e">
        <f>VLOOKUP(F172,Стекла!A172:AH1686,5,FALSE)</f>
        <v>#N/A</v>
      </c>
      <c r="L172" s="161" t="str">
        <f>IF(J172&gt;0,VLOOKUP(Бланк!$Q$6,D172:F370,3,FALSE),"")</f>
        <v/>
      </c>
      <c r="AA172" s="161">
        <f>IF(ISNUMBER(SEARCH(Бланк!$Q$8,D172)),MAX($AA$1:AA171)+1,0)</f>
        <v>0</v>
      </c>
      <c r="AB172" s="161" t="e">
        <f>VLOOKUP(F172,Стекла!A172:$AH$1516,5,FALSE)</f>
        <v>#N/A</v>
      </c>
      <c r="AC172" s="161" t="str">
        <f>IF(AA172&gt;0,VLOOKUP(Бланк!$Q$8,D172:F10182,3,FALSE),"")</f>
        <v/>
      </c>
      <c r="AD172" s="161" t="e">
        <f t="shared" si="10"/>
        <v>#N/A</v>
      </c>
      <c r="BA172" s="161">
        <f>IF(ISNUMBER(SEARCH(Бланк!$Q$10,D172)),MAX(BA$1:$BA171)+1,0)</f>
        <v>0</v>
      </c>
      <c r="BB172" s="161" t="e">
        <f>VLOOKUP(F172,Стекла!A172:$H$1516,5,FALSE)</f>
        <v>#N/A</v>
      </c>
      <c r="BC172" s="161" t="str">
        <f>IF(BA172&gt;0,VLOOKUP(Бланк!$Q$10,D172:F10182,3,FALSE),"")</f>
        <v/>
      </c>
      <c r="BD172" s="161" t="e">
        <f t="shared" si="11"/>
        <v>#N/A</v>
      </c>
      <c r="CA172" s="161">
        <f>IF(ISNUMBER(SEARCH(Бланк!$Q$12,D172)),MAX($CA$1:CA171)+1,0)</f>
        <v>0</v>
      </c>
      <c r="CB172" s="161" t="e">
        <f>VLOOKUP(F172,Стекла!$A172:AA$1516,5,FALSE)</f>
        <v>#N/A</v>
      </c>
      <c r="CC172" s="161" t="str">
        <f>IF(CA172&gt;0,VLOOKUP(Бланк!$Q$12,D172:F10182,3,FALSE),"")</f>
        <v/>
      </c>
      <c r="DA172" s="161">
        <f>IF(ISNUMBER(SEARCH(Бланк!$Q$14,D172)),MAX($DA$1:DA171)+1,0)</f>
        <v>0</v>
      </c>
      <c r="DB172" s="161" t="e">
        <f>VLOOKUP(F172,Стекла!$A172:BA$1516,5,FALSE)</f>
        <v>#N/A</v>
      </c>
      <c r="DC172" s="161" t="str">
        <f>IF(DA172&gt;0,VLOOKUP(Бланк!$Q$14,D172:F10182,3,FALSE),"")</f>
        <v/>
      </c>
      <c r="EA172" s="161">
        <f>IF(ISNUMBER(SEARCH(Бланк!$Q$16,D172)),MAX($EA$1:EA171)+1,0)</f>
        <v>0</v>
      </c>
      <c r="EB172" s="161" t="e">
        <f>VLOOKUP(F172,Стекла!$A172:CA$1516,5,FALSE)</f>
        <v>#N/A</v>
      </c>
      <c r="EC172" s="161" t="str">
        <f>IF(EA172&gt;0,VLOOKUP(Бланк!$Q$16,D172:F10182,3,FALSE),"")</f>
        <v/>
      </c>
      <c r="FA172" s="161">
        <f>IF(ISNUMBER(SEARCH(Бланк!$Q$18,D172)),MAX($FA$1:FA171)+1,0)</f>
        <v>0</v>
      </c>
      <c r="FB172" s="161" t="e">
        <f>VLOOKUP(F172,Стекла!$A172:DA$1516,5,FALSE)</f>
        <v>#N/A</v>
      </c>
      <c r="FC172" s="161" t="str">
        <f>IF(FA172&gt;0,VLOOKUP(Бланк!$Q$18,D172:F10182,3,FALSE),"")</f>
        <v/>
      </c>
      <c r="GA172" s="161">
        <f>IF(ISNUMBER(SEARCH(Бланк!$Q$20,D172)),MAX($GA$1:GA171)+1,0)</f>
        <v>0</v>
      </c>
      <c r="GB172" s="161" t="e">
        <f>VLOOKUP(F172,Стекла!$A172:EA$1516,5,FALSE)</f>
        <v>#N/A</v>
      </c>
      <c r="GC172" s="161" t="str">
        <f>IF(GA172&gt;0,VLOOKUP(Бланк!$Q$20,D172:F10182,3,FALSE),"")</f>
        <v/>
      </c>
      <c r="HA172" s="161">
        <f>IF(ISNUMBER(SEARCH(Бланк!$Q$22,D172)),MAX($HA$1:HA171)+1,0)</f>
        <v>0</v>
      </c>
      <c r="HB172" s="161" t="e">
        <f>VLOOKUP(F172,Стекла!$A172:FA$1516,5,FALSE)</f>
        <v>#N/A</v>
      </c>
      <c r="HC172" s="161" t="str">
        <f>IF(HA172&gt;0,VLOOKUP(Бланк!$Q$22,D172:F10182,3,FALSE),"")</f>
        <v/>
      </c>
      <c r="IA172" s="161">
        <f>IF(ISNUMBER(SEARCH(Бланк!$Q$24,D172)),MAX($IA$1:IA171)+1,0)</f>
        <v>0</v>
      </c>
      <c r="IB172" s="161" t="e">
        <f>VLOOKUP(F172,Стекла!$A172:GA$1516,5,FALSE)</f>
        <v>#N/A</v>
      </c>
      <c r="IC172" s="161" t="str">
        <f>IF(IA172&gt;0,VLOOKUP(Бланк!$Q$24,D172:F10182,3,FALSE),"")</f>
        <v/>
      </c>
    </row>
    <row r="173" spans="1:237" x14ac:dyDescent="0.25">
      <c r="A173" s="161">
        <v>173</v>
      </c>
      <c r="B173" s="161">
        <f>IF(AND($E$1="ПУСТО",Стекла!E173&lt;&gt;""),MAX($B$1:B172)+1,IF(ISNUMBER(SEARCH($E$1,Стекла!B173)),MAX($B$1:B172)+1,0))</f>
        <v>0</v>
      </c>
      <c r="D173" s="161" t="str">
        <f>IF(ISERROR(F173),"",INDEX(Стекла!$E$2:$E$1001,F173,1))</f>
        <v/>
      </c>
      <c r="E173" s="161" t="str">
        <f>IF(ISERROR(F173),"",INDEX(Стекла!$B$2:$E$1001,F173,2))</f>
        <v/>
      </c>
      <c r="F173" s="161" t="e">
        <f>MATCH(ROW(A172),$B$2:B371,0)</f>
        <v>#N/A</v>
      </c>
      <c r="G173" s="161" t="str">
        <f>IF(AND(COUNTIF(D$2:D173,D173)=1,D173&lt;&gt;""),COUNT(G$1:G172)+1,"")</f>
        <v/>
      </c>
      <c r="H173" s="161" t="str">
        <f t="shared" si="8"/>
        <v/>
      </c>
      <c r="I173" s="161" t="e">
        <f t="shared" si="9"/>
        <v>#N/A</v>
      </c>
      <c r="J173" s="161">
        <f>IF(ISNUMBER(SEARCH(Бланк!$Q$6,D173)),MAX($J$1:J172)+1,0)</f>
        <v>0</v>
      </c>
      <c r="K173" s="161" t="e">
        <f>VLOOKUP(F173,Стекла!A173:AH1687,5,FALSE)</f>
        <v>#N/A</v>
      </c>
      <c r="L173" s="161" t="str">
        <f>IF(J173&gt;0,VLOOKUP(Бланк!$Q$6,D173:F371,3,FALSE),"")</f>
        <v/>
      </c>
      <c r="AA173" s="161">
        <f>IF(ISNUMBER(SEARCH(Бланк!$Q$8,D173)),MAX($AA$1:AA172)+1,0)</f>
        <v>0</v>
      </c>
      <c r="AB173" s="161" t="e">
        <f>VLOOKUP(F173,Стекла!A173:$AH$1516,5,FALSE)</f>
        <v>#N/A</v>
      </c>
      <c r="AC173" s="161" t="str">
        <f>IF(AA173&gt;0,VLOOKUP(Бланк!$Q$8,D173:F10183,3,FALSE),"")</f>
        <v/>
      </c>
      <c r="AD173" s="161" t="e">
        <f t="shared" si="10"/>
        <v>#N/A</v>
      </c>
      <c r="BA173" s="161">
        <f>IF(ISNUMBER(SEARCH(Бланк!$Q$10,D173)),MAX(BA$1:$BA172)+1,0)</f>
        <v>0</v>
      </c>
      <c r="BB173" s="161" t="e">
        <f>VLOOKUP(F173,Стекла!A173:$H$1516,5,FALSE)</f>
        <v>#N/A</v>
      </c>
      <c r="BC173" s="161" t="str">
        <f>IF(BA173&gt;0,VLOOKUP(Бланк!$Q$10,D173:F10183,3,FALSE),"")</f>
        <v/>
      </c>
      <c r="BD173" s="161" t="e">
        <f t="shared" si="11"/>
        <v>#N/A</v>
      </c>
      <c r="CA173" s="161">
        <f>IF(ISNUMBER(SEARCH(Бланк!$Q$12,D173)),MAX($CA$1:CA172)+1,0)</f>
        <v>0</v>
      </c>
      <c r="CB173" s="161" t="e">
        <f>VLOOKUP(F173,Стекла!$A173:AA$1516,5,FALSE)</f>
        <v>#N/A</v>
      </c>
      <c r="CC173" s="161" t="str">
        <f>IF(CA173&gt;0,VLOOKUP(Бланк!$Q$12,D173:F10183,3,FALSE),"")</f>
        <v/>
      </c>
      <c r="DA173" s="161">
        <f>IF(ISNUMBER(SEARCH(Бланк!$Q$14,D173)),MAX($DA$1:DA172)+1,0)</f>
        <v>0</v>
      </c>
      <c r="DB173" s="161" t="e">
        <f>VLOOKUP(F173,Стекла!$A173:BA$1516,5,FALSE)</f>
        <v>#N/A</v>
      </c>
      <c r="DC173" s="161" t="str">
        <f>IF(DA173&gt;0,VLOOKUP(Бланк!$Q$14,D173:F10183,3,FALSE),"")</f>
        <v/>
      </c>
      <c r="EA173" s="161">
        <f>IF(ISNUMBER(SEARCH(Бланк!$Q$16,D173)),MAX($EA$1:EA172)+1,0)</f>
        <v>0</v>
      </c>
      <c r="EB173" s="161" t="e">
        <f>VLOOKUP(F173,Стекла!$A173:CA$1516,5,FALSE)</f>
        <v>#N/A</v>
      </c>
      <c r="EC173" s="161" t="str">
        <f>IF(EA173&gt;0,VLOOKUP(Бланк!$Q$16,D173:F10183,3,FALSE),"")</f>
        <v/>
      </c>
      <c r="FA173" s="161">
        <f>IF(ISNUMBER(SEARCH(Бланк!$Q$18,D173)),MAX($FA$1:FA172)+1,0)</f>
        <v>0</v>
      </c>
      <c r="FB173" s="161" t="e">
        <f>VLOOKUP(F173,Стекла!$A173:DA$1516,5,FALSE)</f>
        <v>#N/A</v>
      </c>
      <c r="FC173" s="161" t="str">
        <f>IF(FA173&gt;0,VLOOKUP(Бланк!$Q$18,D173:F10183,3,FALSE),"")</f>
        <v/>
      </c>
      <c r="GA173" s="161">
        <f>IF(ISNUMBER(SEARCH(Бланк!$Q$20,D173)),MAX($GA$1:GA172)+1,0)</f>
        <v>0</v>
      </c>
      <c r="GB173" s="161" t="e">
        <f>VLOOKUP(F173,Стекла!$A173:EA$1516,5,FALSE)</f>
        <v>#N/A</v>
      </c>
      <c r="GC173" s="161" t="str">
        <f>IF(GA173&gt;0,VLOOKUP(Бланк!$Q$20,D173:F10183,3,FALSE),"")</f>
        <v/>
      </c>
      <c r="HA173" s="161">
        <f>IF(ISNUMBER(SEARCH(Бланк!$Q$22,D173)),MAX($HA$1:HA172)+1,0)</f>
        <v>0</v>
      </c>
      <c r="HB173" s="161" t="e">
        <f>VLOOKUP(F173,Стекла!$A173:FA$1516,5,FALSE)</f>
        <v>#N/A</v>
      </c>
      <c r="HC173" s="161" t="str">
        <f>IF(HA173&gt;0,VLOOKUP(Бланк!$Q$22,D173:F10183,3,FALSE),"")</f>
        <v/>
      </c>
      <c r="IA173" s="161">
        <f>IF(ISNUMBER(SEARCH(Бланк!$Q$24,D173)),MAX($IA$1:IA172)+1,0)</f>
        <v>0</v>
      </c>
      <c r="IB173" s="161" t="e">
        <f>VLOOKUP(F173,Стекла!$A173:GA$1516,5,FALSE)</f>
        <v>#N/A</v>
      </c>
      <c r="IC173" s="161" t="str">
        <f>IF(IA173&gt;0,VLOOKUP(Бланк!$Q$24,D173:F10183,3,FALSE),"")</f>
        <v/>
      </c>
    </row>
    <row r="174" spans="1:237" x14ac:dyDescent="0.25">
      <c r="A174" s="161">
        <v>174</v>
      </c>
      <c r="B174" s="161">
        <f>IF(AND($E$1="ПУСТО",Стекла!E174&lt;&gt;""),MAX($B$1:B173)+1,IF(ISNUMBER(SEARCH($E$1,Стекла!B174)),MAX($B$1:B173)+1,0))</f>
        <v>0</v>
      </c>
      <c r="D174" s="161" t="str">
        <f>IF(ISERROR(F174),"",INDEX(Стекла!$E$2:$E$1001,F174,1))</f>
        <v/>
      </c>
      <c r="E174" s="161" t="str">
        <f>IF(ISERROR(F174),"",INDEX(Стекла!$B$2:$E$1001,F174,2))</f>
        <v/>
      </c>
      <c r="F174" s="161" t="e">
        <f>MATCH(ROW(A173),$B$2:B372,0)</f>
        <v>#N/A</v>
      </c>
      <c r="G174" s="161" t="str">
        <f>IF(AND(COUNTIF(D$2:D174,D174)=1,D174&lt;&gt;""),COUNT(G$1:G173)+1,"")</f>
        <v/>
      </c>
      <c r="H174" s="161" t="str">
        <f t="shared" si="8"/>
        <v/>
      </c>
      <c r="I174" s="161" t="e">
        <f t="shared" si="9"/>
        <v>#N/A</v>
      </c>
      <c r="J174" s="161">
        <f>IF(ISNUMBER(SEARCH(Бланк!$Q$6,D174)),MAX($J$1:J173)+1,0)</f>
        <v>0</v>
      </c>
      <c r="K174" s="161" t="e">
        <f>VLOOKUP(F174,Стекла!A174:AH1688,5,FALSE)</f>
        <v>#N/A</v>
      </c>
      <c r="L174" s="161" t="str">
        <f>IF(J174&gt;0,VLOOKUP(Бланк!$Q$6,D174:F372,3,FALSE),"")</f>
        <v/>
      </c>
      <c r="AA174" s="161">
        <f>IF(ISNUMBER(SEARCH(Бланк!$Q$8,D174)),MAX($AA$1:AA173)+1,0)</f>
        <v>0</v>
      </c>
      <c r="AB174" s="161" t="e">
        <f>VLOOKUP(F174,Стекла!A174:$AH$1516,5,FALSE)</f>
        <v>#N/A</v>
      </c>
      <c r="AC174" s="161" t="str">
        <f>IF(AA174&gt;0,VLOOKUP(Бланк!$Q$8,D174:F10184,3,FALSE),"")</f>
        <v/>
      </c>
      <c r="AD174" s="161" t="e">
        <f t="shared" si="10"/>
        <v>#N/A</v>
      </c>
      <c r="BA174" s="161">
        <f>IF(ISNUMBER(SEARCH(Бланк!$Q$10,D174)),MAX(BA$1:$BA173)+1,0)</f>
        <v>0</v>
      </c>
      <c r="BB174" s="161" t="e">
        <f>VLOOKUP(F174,Стекла!A174:$H$1516,5,FALSE)</f>
        <v>#N/A</v>
      </c>
      <c r="BC174" s="161" t="str">
        <f>IF(BA174&gt;0,VLOOKUP(Бланк!$Q$10,D174:F10184,3,FALSE),"")</f>
        <v/>
      </c>
      <c r="BD174" s="161" t="e">
        <f t="shared" si="11"/>
        <v>#N/A</v>
      </c>
      <c r="CA174" s="161">
        <f>IF(ISNUMBER(SEARCH(Бланк!$Q$12,D174)),MAX($CA$1:CA173)+1,0)</f>
        <v>0</v>
      </c>
      <c r="CB174" s="161" t="e">
        <f>VLOOKUP(F174,Стекла!$A174:AA$1516,5,FALSE)</f>
        <v>#N/A</v>
      </c>
      <c r="CC174" s="161" t="str">
        <f>IF(CA174&gt;0,VLOOKUP(Бланк!$Q$12,D174:F10184,3,FALSE),"")</f>
        <v/>
      </c>
      <c r="DA174" s="161">
        <f>IF(ISNUMBER(SEARCH(Бланк!$Q$14,D174)),MAX($DA$1:DA173)+1,0)</f>
        <v>0</v>
      </c>
      <c r="DB174" s="161" t="e">
        <f>VLOOKUP(F174,Стекла!$A174:BA$1516,5,FALSE)</f>
        <v>#N/A</v>
      </c>
      <c r="DC174" s="161" t="str">
        <f>IF(DA174&gt;0,VLOOKUP(Бланк!$Q$14,D174:F10184,3,FALSE),"")</f>
        <v/>
      </c>
      <c r="EA174" s="161">
        <f>IF(ISNUMBER(SEARCH(Бланк!$Q$16,D174)),MAX($EA$1:EA173)+1,0)</f>
        <v>0</v>
      </c>
      <c r="EB174" s="161" t="e">
        <f>VLOOKUP(F174,Стекла!$A174:CA$1516,5,FALSE)</f>
        <v>#N/A</v>
      </c>
      <c r="EC174" s="161" t="str">
        <f>IF(EA174&gt;0,VLOOKUP(Бланк!$Q$16,D174:F10184,3,FALSE),"")</f>
        <v/>
      </c>
      <c r="FA174" s="161">
        <f>IF(ISNUMBER(SEARCH(Бланк!$Q$18,D174)),MAX($FA$1:FA173)+1,0)</f>
        <v>0</v>
      </c>
      <c r="FB174" s="161" t="e">
        <f>VLOOKUP(F174,Стекла!$A174:DA$1516,5,FALSE)</f>
        <v>#N/A</v>
      </c>
      <c r="FC174" s="161" t="str">
        <f>IF(FA174&gt;0,VLOOKUP(Бланк!$Q$18,D174:F10184,3,FALSE),"")</f>
        <v/>
      </c>
      <c r="GA174" s="161">
        <f>IF(ISNUMBER(SEARCH(Бланк!$Q$20,D174)),MAX($GA$1:GA173)+1,0)</f>
        <v>0</v>
      </c>
      <c r="GB174" s="161" t="e">
        <f>VLOOKUP(F174,Стекла!$A174:EA$1516,5,FALSE)</f>
        <v>#N/A</v>
      </c>
      <c r="GC174" s="161" t="str">
        <f>IF(GA174&gt;0,VLOOKUP(Бланк!$Q$20,D174:F10184,3,FALSE),"")</f>
        <v/>
      </c>
      <c r="HA174" s="161">
        <f>IF(ISNUMBER(SEARCH(Бланк!$Q$22,D174)),MAX($HA$1:HA173)+1,0)</f>
        <v>0</v>
      </c>
      <c r="HB174" s="161" t="e">
        <f>VLOOKUP(F174,Стекла!$A174:FA$1516,5,FALSE)</f>
        <v>#N/A</v>
      </c>
      <c r="HC174" s="161" t="str">
        <f>IF(HA174&gt;0,VLOOKUP(Бланк!$Q$22,D174:F10184,3,FALSE),"")</f>
        <v/>
      </c>
      <c r="IA174" s="161">
        <f>IF(ISNUMBER(SEARCH(Бланк!$Q$24,D174)),MAX($IA$1:IA173)+1,0)</f>
        <v>0</v>
      </c>
      <c r="IB174" s="161" t="e">
        <f>VLOOKUP(F174,Стекла!$A174:GA$1516,5,FALSE)</f>
        <v>#N/A</v>
      </c>
      <c r="IC174" s="161" t="str">
        <f>IF(IA174&gt;0,VLOOKUP(Бланк!$Q$24,D174:F10184,3,FALSE),"")</f>
        <v/>
      </c>
    </row>
    <row r="175" spans="1:237" x14ac:dyDescent="0.25">
      <c r="A175" s="161">
        <v>175</v>
      </c>
      <c r="B175" s="161">
        <f>IF(AND($E$1="ПУСТО",Стекла!E175&lt;&gt;""),MAX($B$1:B174)+1,IF(ISNUMBER(SEARCH($E$1,Стекла!B175)),MAX($B$1:B174)+1,0))</f>
        <v>0</v>
      </c>
      <c r="D175" s="161" t="str">
        <f>IF(ISERROR(F175),"",INDEX(Стекла!$E$2:$E$1001,F175,1))</f>
        <v/>
      </c>
      <c r="E175" s="161" t="str">
        <f>IF(ISERROR(F175),"",INDEX(Стекла!$B$2:$E$1001,F175,2))</f>
        <v/>
      </c>
      <c r="F175" s="161" t="e">
        <f>MATCH(ROW(A174),$B$2:B373,0)</f>
        <v>#N/A</v>
      </c>
      <c r="G175" s="161" t="str">
        <f>IF(AND(COUNTIF(D$2:D175,D175)=1,D175&lt;&gt;""),COUNT(G$1:G174)+1,"")</f>
        <v/>
      </c>
      <c r="H175" s="161" t="str">
        <f t="shared" si="8"/>
        <v/>
      </c>
      <c r="I175" s="161" t="e">
        <f t="shared" si="9"/>
        <v>#N/A</v>
      </c>
      <c r="J175" s="161">
        <f>IF(ISNUMBER(SEARCH(Бланк!$Q$6,D175)),MAX($J$1:J174)+1,0)</f>
        <v>0</v>
      </c>
      <c r="K175" s="161" t="e">
        <f>VLOOKUP(F175,Стекла!A175:AH1689,5,FALSE)</f>
        <v>#N/A</v>
      </c>
      <c r="L175" s="161" t="str">
        <f>IF(J175&gt;0,VLOOKUP(Бланк!$Q$6,D175:F373,3,FALSE),"")</f>
        <v/>
      </c>
      <c r="AA175" s="161">
        <f>IF(ISNUMBER(SEARCH(Бланк!$Q$8,D175)),MAX($AA$1:AA174)+1,0)</f>
        <v>0</v>
      </c>
      <c r="AB175" s="161" t="e">
        <f>VLOOKUP(F175,Стекла!A175:$AH$1516,5,FALSE)</f>
        <v>#N/A</v>
      </c>
      <c r="AC175" s="161" t="str">
        <f>IF(AA175&gt;0,VLOOKUP(Бланк!$Q$8,D175:F10185,3,FALSE),"")</f>
        <v/>
      </c>
      <c r="AD175" s="161" t="e">
        <f t="shared" si="10"/>
        <v>#N/A</v>
      </c>
      <c r="BA175" s="161">
        <f>IF(ISNUMBER(SEARCH(Бланк!$Q$10,D175)),MAX(BA$1:$BA174)+1,0)</f>
        <v>0</v>
      </c>
      <c r="BB175" s="161" t="e">
        <f>VLOOKUP(F175,Стекла!A175:$H$1516,5,FALSE)</f>
        <v>#N/A</v>
      </c>
      <c r="BC175" s="161" t="str">
        <f>IF(BA175&gt;0,VLOOKUP(Бланк!$Q$10,D175:F10185,3,FALSE),"")</f>
        <v/>
      </c>
      <c r="BD175" s="161" t="e">
        <f t="shared" si="11"/>
        <v>#N/A</v>
      </c>
      <c r="CA175" s="161">
        <f>IF(ISNUMBER(SEARCH(Бланк!$Q$12,D175)),MAX($CA$1:CA174)+1,0)</f>
        <v>0</v>
      </c>
      <c r="CB175" s="161" t="e">
        <f>VLOOKUP(F175,Стекла!$A175:AA$1516,5,FALSE)</f>
        <v>#N/A</v>
      </c>
      <c r="CC175" s="161" t="str">
        <f>IF(CA175&gt;0,VLOOKUP(Бланк!$Q$12,D175:F10185,3,FALSE),"")</f>
        <v/>
      </c>
      <c r="DA175" s="161">
        <f>IF(ISNUMBER(SEARCH(Бланк!$Q$14,D175)),MAX($DA$1:DA174)+1,0)</f>
        <v>0</v>
      </c>
      <c r="DB175" s="161" t="e">
        <f>VLOOKUP(F175,Стекла!$A175:BA$1516,5,FALSE)</f>
        <v>#N/A</v>
      </c>
      <c r="DC175" s="161" t="str">
        <f>IF(DA175&gt;0,VLOOKUP(Бланк!$Q$14,D175:F10185,3,FALSE),"")</f>
        <v/>
      </c>
      <c r="EA175" s="161">
        <f>IF(ISNUMBER(SEARCH(Бланк!$Q$16,D175)),MAX($EA$1:EA174)+1,0)</f>
        <v>0</v>
      </c>
      <c r="EB175" s="161" t="e">
        <f>VLOOKUP(F175,Стекла!$A175:CA$1516,5,FALSE)</f>
        <v>#N/A</v>
      </c>
      <c r="EC175" s="161" t="str">
        <f>IF(EA175&gt;0,VLOOKUP(Бланк!$Q$16,D175:F10185,3,FALSE),"")</f>
        <v/>
      </c>
      <c r="FA175" s="161">
        <f>IF(ISNUMBER(SEARCH(Бланк!$Q$18,D175)),MAX($FA$1:FA174)+1,0)</f>
        <v>0</v>
      </c>
      <c r="FB175" s="161" t="e">
        <f>VLOOKUP(F175,Стекла!$A175:DA$1516,5,FALSE)</f>
        <v>#N/A</v>
      </c>
      <c r="FC175" s="161" t="str">
        <f>IF(FA175&gt;0,VLOOKUP(Бланк!$Q$18,D175:F10185,3,FALSE),"")</f>
        <v/>
      </c>
      <c r="GA175" s="161">
        <f>IF(ISNUMBER(SEARCH(Бланк!$Q$20,D175)),MAX($GA$1:GA174)+1,0)</f>
        <v>0</v>
      </c>
      <c r="GB175" s="161" t="e">
        <f>VLOOKUP(F175,Стекла!$A175:EA$1516,5,FALSE)</f>
        <v>#N/A</v>
      </c>
      <c r="GC175" s="161" t="str">
        <f>IF(GA175&gt;0,VLOOKUP(Бланк!$Q$20,D175:F10185,3,FALSE),"")</f>
        <v/>
      </c>
      <c r="HA175" s="161">
        <f>IF(ISNUMBER(SEARCH(Бланк!$Q$22,D175)),MAX($HA$1:HA174)+1,0)</f>
        <v>0</v>
      </c>
      <c r="HB175" s="161" t="e">
        <f>VLOOKUP(F175,Стекла!$A175:FA$1516,5,FALSE)</f>
        <v>#N/A</v>
      </c>
      <c r="HC175" s="161" t="str">
        <f>IF(HA175&gt;0,VLOOKUP(Бланк!$Q$22,D175:F10185,3,FALSE),"")</f>
        <v/>
      </c>
      <c r="IA175" s="161">
        <f>IF(ISNUMBER(SEARCH(Бланк!$Q$24,D175)),MAX($IA$1:IA174)+1,0)</f>
        <v>0</v>
      </c>
      <c r="IB175" s="161" t="e">
        <f>VLOOKUP(F175,Стекла!$A175:GA$1516,5,FALSE)</f>
        <v>#N/A</v>
      </c>
      <c r="IC175" s="161" t="str">
        <f>IF(IA175&gt;0,VLOOKUP(Бланк!$Q$24,D175:F10185,3,FALSE),"")</f>
        <v/>
      </c>
    </row>
    <row r="176" spans="1:237" x14ac:dyDescent="0.25">
      <c r="A176" s="161">
        <v>176</v>
      </c>
      <c r="B176" s="161">
        <f>IF(AND($E$1="ПУСТО",Стекла!E176&lt;&gt;""),MAX($B$1:B175)+1,IF(ISNUMBER(SEARCH($E$1,Стекла!B176)),MAX($B$1:B175)+1,0))</f>
        <v>0</v>
      </c>
      <c r="D176" s="161" t="str">
        <f>IF(ISERROR(F176),"",INDEX(Стекла!$E$2:$E$1001,F176,1))</f>
        <v/>
      </c>
      <c r="E176" s="161" t="str">
        <f>IF(ISERROR(F176),"",INDEX(Стекла!$B$2:$E$1001,F176,2))</f>
        <v/>
      </c>
      <c r="F176" s="161" t="e">
        <f>MATCH(ROW(A175),$B$2:B374,0)</f>
        <v>#N/A</v>
      </c>
      <c r="G176" s="161" t="str">
        <f>IF(AND(COUNTIF(D$2:D176,D176)=1,D176&lt;&gt;""),COUNT(G$1:G175)+1,"")</f>
        <v/>
      </c>
      <c r="H176" s="161" t="str">
        <f t="shared" si="8"/>
        <v/>
      </c>
      <c r="I176" s="161" t="e">
        <f t="shared" si="9"/>
        <v>#N/A</v>
      </c>
      <c r="J176" s="161">
        <f>IF(ISNUMBER(SEARCH(Бланк!$Q$6,D176)),MAX($J$1:J175)+1,0)</f>
        <v>0</v>
      </c>
      <c r="K176" s="161" t="e">
        <f>VLOOKUP(F176,Стекла!A176:AH1690,5,FALSE)</f>
        <v>#N/A</v>
      </c>
      <c r="L176" s="161" t="str">
        <f>IF(J176&gt;0,VLOOKUP(Бланк!$Q$6,D176:F374,3,FALSE),"")</f>
        <v/>
      </c>
      <c r="AA176" s="161">
        <f>IF(ISNUMBER(SEARCH(Бланк!$Q$8,D176)),MAX($AA$1:AA175)+1,0)</f>
        <v>0</v>
      </c>
      <c r="AB176" s="161" t="e">
        <f>VLOOKUP(F176,Стекла!A176:$AH$1516,5,FALSE)</f>
        <v>#N/A</v>
      </c>
      <c r="AC176" s="161" t="str">
        <f>IF(AA176&gt;0,VLOOKUP(Бланк!$Q$8,D176:F10186,3,FALSE),"")</f>
        <v/>
      </c>
      <c r="AD176" s="161" t="e">
        <f t="shared" si="10"/>
        <v>#N/A</v>
      </c>
      <c r="BA176" s="161">
        <f>IF(ISNUMBER(SEARCH(Бланк!$Q$10,D176)),MAX(BA$1:$BA175)+1,0)</f>
        <v>0</v>
      </c>
      <c r="BB176" s="161" t="e">
        <f>VLOOKUP(F176,Стекла!A176:$H$1516,5,FALSE)</f>
        <v>#N/A</v>
      </c>
      <c r="BC176" s="161" t="str">
        <f>IF(BA176&gt;0,VLOOKUP(Бланк!$Q$10,D176:F10186,3,FALSE),"")</f>
        <v/>
      </c>
      <c r="BD176" s="161" t="e">
        <f t="shared" si="11"/>
        <v>#N/A</v>
      </c>
      <c r="CA176" s="161">
        <f>IF(ISNUMBER(SEARCH(Бланк!$Q$12,D176)),MAX($CA$1:CA175)+1,0)</f>
        <v>0</v>
      </c>
      <c r="CB176" s="161" t="e">
        <f>VLOOKUP(F176,Стекла!$A176:AA$1516,5,FALSE)</f>
        <v>#N/A</v>
      </c>
      <c r="CC176" s="161" t="str">
        <f>IF(CA176&gt;0,VLOOKUP(Бланк!$Q$12,D176:F10186,3,FALSE),"")</f>
        <v/>
      </c>
      <c r="DA176" s="161">
        <f>IF(ISNUMBER(SEARCH(Бланк!$Q$14,D176)),MAX($DA$1:DA175)+1,0)</f>
        <v>0</v>
      </c>
      <c r="DB176" s="161" t="e">
        <f>VLOOKUP(F176,Стекла!$A176:BA$1516,5,FALSE)</f>
        <v>#N/A</v>
      </c>
      <c r="DC176" s="161" t="str">
        <f>IF(DA176&gt;0,VLOOKUP(Бланк!$Q$14,D176:F10186,3,FALSE),"")</f>
        <v/>
      </c>
      <c r="EA176" s="161">
        <f>IF(ISNUMBER(SEARCH(Бланк!$Q$16,D176)),MAX($EA$1:EA175)+1,0)</f>
        <v>0</v>
      </c>
      <c r="EB176" s="161" t="e">
        <f>VLOOKUP(F176,Стекла!$A176:CA$1516,5,FALSE)</f>
        <v>#N/A</v>
      </c>
      <c r="EC176" s="161" t="str">
        <f>IF(EA176&gt;0,VLOOKUP(Бланк!$Q$16,D176:F10186,3,FALSE),"")</f>
        <v/>
      </c>
      <c r="FA176" s="161">
        <f>IF(ISNUMBER(SEARCH(Бланк!$Q$18,D176)),MAX($FA$1:FA175)+1,0)</f>
        <v>0</v>
      </c>
      <c r="FB176" s="161" t="e">
        <f>VLOOKUP(F176,Стекла!$A176:DA$1516,5,FALSE)</f>
        <v>#N/A</v>
      </c>
      <c r="FC176" s="161" t="str">
        <f>IF(FA176&gt;0,VLOOKUP(Бланк!$Q$18,D176:F10186,3,FALSE),"")</f>
        <v/>
      </c>
      <c r="GA176" s="161">
        <f>IF(ISNUMBER(SEARCH(Бланк!$Q$20,D176)),MAX($GA$1:GA175)+1,0)</f>
        <v>0</v>
      </c>
      <c r="GB176" s="161" t="e">
        <f>VLOOKUP(F176,Стекла!$A176:EA$1516,5,FALSE)</f>
        <v>#N/A</v>
      </c>
      <c r="GC176" s="161" t="str">
        <f>IF(GA176&gt;0,VLOOKUP(Бланк!$Q$20,D176:F10186,3,FALSE),"")</f>
        <v/>
      </c>
      <c r="HA176" s="161">
        <f>IF(ISNUMBER(SEARCH(Бланк!$Q$22,D176)),MAX($HA$1:HA175)+1,0)</f>
        <v>0</v>
      </c>
      <c r="HB176" s="161" t="e">
        <f>VLOOKUP(F176,Стекла!$A176:FA$1516,5,FALSE)</f>
        <v>#N/A</v>
      </c>
      <c r="HC176" s="161" t="str">
        <f>IF(HA176&gt;0,VLOOKUP(Бланк!$Q$22,D176:F10186,3,FALSE),"")</f>
        <v/>
      </c>
      <c r="IA176" s="161">
        <f>IF(ISNUMBER(SEARCH(Бланк!$Q$24,D176)),MAX($IA$1:IA175)+1,0)</f>
        <v>0</v>
      </c>
      <c r="IB176" s="161" t="e">
        <f>VLOOKUP(F176,Стекла!$A176:GA$1516,5,FALSE)</f>
        <v>#N/A</v>
      </c>
      <c r="IC176" s="161" t="str">
        <f>IF(IA176&gt;0,VLOOKUP(Бланк!$Q$24,D176:F10186,3,FALSE),"")</f>
        <v/>
      </c>
    </row>
    <row r="177" spans="1:237" x14ac:dyDescent="0.25">
      <c r="A177" s="161">
        <v>177</v>
      </c>
      <c r="B177" s="161">
        <f>IF(AND($E$1="ПУСТО",Стекла!E177&lt;&gt;""),MAX($B$1:B176)+1,IF(ISNUMBER(SEARCH($E$1,Стекла!B177)),MAX($B$1:B176)+1,0))</f>
        <v>0</v>
      </c>
      <c r="D177" s="161" t="str">
        <f>IF(ISERROR(F177),"",INDEX(Стекла!$E$2:$E$1001,F177,1))</f>
        <v/>
      </c>
      <c r="E177" s="161" t="str">
        <f>IF(ISERROR(F177),"",INDEX(Стекла!$B$2:$E$1001,F177,2))</f>
        <v/>
      </c>
      <c r="F177" s="161" t="e">
        <f>MATCH(ROW(A176),$B$2:B375,0)</f>
        <v>#N/A</v>
      </c>
      <c r="G177" s="161" t="str">
        <f>IF(AND(COUNTIF(D$2:D177,D177)=1,D177&lt;&gt;""),COUNT(G$1:G176)+1,"")</f>
        <v/>
      </c>
      <c r="H177" s="161" t="str">
        <f t="shared" si="8"/>
        <v/>
      </c>
      <c r="I177" s="161" t="e">
        <f t="shared" si="9"/>
        <v>#N/A</v>
      </c>
      <c r="J177" s="161">
        <f>IF(ISNUMBER(SEARCH(Бланк!$Q$6,D177)),MAX($J$1:J176)+1,0)</f>
        <v>0</v>
      </c>
      <c r="K177" s="161" t="e">
        <f>VLOOKUP(F177,Стекла!A177:AH1691,5,FALSE)</f>
        <v>#N/A</v>
      </c>
      <c r="L177" s="161" t="str">
        <f>IF(J177&gt;0,VLOOKUP(Бланк!$Q$6,D177:F375,3,FALSE),"")</f>
        <v/>
      </c>
      <c r="AA177" s="161">
        <f>IF(ISNUMBER(SEARCH(Бланк!$Q$8,D177)),MAX($AA$1:AA176)+1,0)</f>
        <v>0</v>
      </c>
      <c r="AB177" s="161" t="e">
        <f>VLOOKUP(F177,Стекла!A177:$AH$1516,5,FALSE)</f>
        <v>#N/A</v>
      </c>
      <c r="AC177" s="161" t="str">
        <f>IF(AA177&gt;0,VLOOKUP(Бланк!$Q$8,D177:F10187,3,FALSE),"")</f>
        <v/>
      </c>
      <c r="AD177" s="161" t="e">
        <f t="shared" si="10"/>
        <v>#N/A</v>
      </c>
      <c r="BA177" s="161">
        <f>IF(ISNUMBER(SEARCH(Бланк!$Q$10,D177)),MAX(BA$1:$BA176)+1,0)</f>
        <v>0</v>
      </c>
      <c r="BB177" s="161" t="e">
        <f>VLOOKUP(F177,Стекла!A177:$H$1516,5,FALSE)</f>
        <v>#N/A</v>
      </c>
      <c r="BC177" s="161" t="str">
        <f>IF(BA177&gt;0,VLOOKUP(Бланк!$Q$10,D177:F10187,3,FALSE),"")</f>
        <v/>
      </c>
      <c r="BD177" s="161" t="e">
        <f t="shared" si="11"/>
        <v>#N/A</v>
      </c>
      <c r="CA177" s="161">
        <f>IF(ISNUMBER(SEARCH(Бланк!$Q$12,D177)),MAX($CA$1:CA176)+1,0)</f>
        <v>0</v>
      </c>
      <c r="CB177" s="161" t="e">
        <f>VLOOKUP(F177,Стекла!$A177:AA$1516,5,FALSE)</f>
        <v>#N/A</v>
      </c>
      <c r="CC177" s="161" t="str">
        <f>IF(CA177&gt;0,VLOOKUP(Бланк!$Q$12,D177:F10187,3,FALSE),"")</f>
        <v/>
      </c>
      <c r="DA177" s="161">
        <f>IF(ISNUMBER(SEARCH(Бланк!$Q$14,D177)),MAX($DA$1:DA176)+1,0)</f>
        <v>0</v>
      </c>
      <c r="DB177" s="161" t="e">
        <f>VLOOKUP(F177,Стекла!$A177:BA$1516,5,FALSE)</f>
        <v>#N/A</v>
      </c>
      <c r="DC177" s="161" t="str">
        <f>IF(DA177&gt;0,VLOOKUP(Бланк!$Q$14,D177:F10187,3,FALSE),"")</f>
        <v/>
      </c>
      <c r="EA177" s="161">
        <f>IF(ISNUMBER(SEARCH(Бланк!$Q$16,D177)),MAX($EA$1:EA176)+1,0)</f>
        <v>0</v>
      </c>
      <c r="EB177" s="161" t="e">
        <f>VLOOKUP(F177,Стекла!$A177:CA$1516,5,FALSE)</f>
        <v>#N/A</v>
      </c>
      <c r="EC177" s="161" t="str">
        <f>IF(EA177&gt;0,VLOOKUP(Бланк!$Q$16,D177:F10187,3,FALSE),"")</f>
        <v/>
      </c>
      <c r="FA177" s="161">
        <f>IF(ISNUMBER(SEARCH(Бланк!$Q$18,D177)),MAX($FA$1:FA176)+1,0)</f>
        <v>0</v>
      </c>
      <c r="FB177" s="161" t="e">
        <f>VLOOKUP(F177,Стекла!$A177:DA$1516,5,FALSE)</f>
        <v>#N/A</v>
      </c>
      <c r="FC177" s="161" t="str">
        <f>IF(FA177&gt;0,VLOOKUP(Бланк!$Q$18,D177:F10187,3,FALSE),"")</f>
        <v/>
      </c>
      <c r="GA177" s="161">
        <f>IF(ISNUMBER(SEARCH(Бланк!$Q$20,D177)),MAX($GA$1:GA176)+1,0)</f>
        <v>0</v>
      </c>
      <c r="GB177" s="161" t="e">
        <f>VLOOKUP(F177,Стекла!$A177:EA$1516,5,FALSE)</f>
        <v>#N/A</v>
      </c>
      <c r="GC177" s="161" t="str">
        <f>IF(GA177&gt;0,VLOOKUP(Бланк!$Q$20,D177:F10187,3,FALSE),"")</f>
        <v/>
      </c>
      <c r="HA177" s="161">
        <f>IF(ISNUMBER(SEARCH(Бланк!$Q$22,D177)),MAX($HA$1:HA176)+1,0)</f>
        <v>0</v>
      </c>
      <c r="HB177" s="161" t="e">
        <f>VLOOKUP(F177,Стекла!$A177:FA$1516,5,FALSE)</f>
        <v>#N/A</v>
      </c>
      <c r="HC177" s="161" t="str">
        <f>IF(HA177&gt;0,VLOOKUP(Бланк!$Q$22,D177:F10187,3,FALSE),"")</f>
        <v/>
      </c>
      <c r="IA177" s="161">
        <f>IF(ISNUMBER(SEARCH(Бланк!$Q$24,D177)),MAX($IA$1:IA176)+1,0)</f>
        <v>0</v>
      </c>
      <c r="IB177" s="161" t="e">
        <f>VLOOKUP(F177,Стекла!$A177:GA$1516,5,FALSE)</f>
        <v>#N/A</v>
      </c>
      <c r="IC177" s="161" t="str">
        <f>IF(IA177&gt;0,VLOOKUP(Бланк!$Q$24,D177:F10187,3,FALSE),"")</f>
        <v/>
      </c>
    </row>
    <row r="178" spans="1:237" x14ac:dyDescent="0.25">
      <c r="A178" s="161">
        <v>178</v>
      </c>
      <c r="B178" s="161">
        <f>IF(AND($E$1="ПУСТО",Стекла!E178&lt;&gt;""),MAX($B$1:B177)+1,IF(ISNUMBER(SEARCH($E$1,Стекла!B178)),MAX($B$1:B177)+1,0))</f>
        <v>0</v>
      </c>
      <c r="D178" s="161" t="str">
        <f>IF(ISERROR(F178),"",INDEX(Стекла!$E$2:$E$1001,F178,1))</f>
        <v/>
      </c>
      <c r="E178" s="161" t="str">
        <f>IF(ISERROR(F178),"",INDEX(Стекла!$B$2:$E$1001,F178,2))</f>
        <v/>
      </c>
      <c r="F178" s="161" t="e">
        <f>MATCH(ROW(A177),$B$2:B376,0)</f>
        <v>#N/A</v>
      </c>
      <c r="G178" s="161" t="str">
        <f>IF(AND(COUNTIF(D$2:D178,D178)=1,D178&lt;&gt;""),COUNT(G$1:G177)+1,"")</f>
        <v/>
      </c>
      <c r="H178" s="161" t="str">
        <f t="shared" si="8"/>
        <v/>
      </c>
      <c r="I178" s="161" t="e">
        <f t="shared" si="9"/>
        <v>#N/A</v>
      </c>
      <c r="J178" s="161">
        <f>IF(ISNUMBER(SEARCH(Бланк!$Q$6,D178)),MAX($J$1:J177)+1,0)</f>
        <v>0</v>
      </c>
      <c r="K178" s="161" t="e">
        <f>VLOOKUP(F178,Стекла!A178:AH1692,5,FALSE)</f>
        <v>#N/A</v>
      </c>
      <c r="L178" s="161" t="str">
        <f>IF(J178&gt;0,VLOOKUP(Бланк!$Q$6,D178:F376,3,FALSE),"")</f>
        <v/>
      </c>
      <c r="AA178" s="161">
        <f>IF(ISNUMBER(SEARCH(Бланк!$Q$8,D178)),MAX($AA$1:AA177)+1,0)</f>
        <v>0</v>
      </c>
      <c r="AB178" s="161" t="e">
        <f>VLOOKUP(F178,Стекла!A178:$AH$1516,5,FALSE)</f>
        <v>#N/A</v>
      </c>
      <c r="AC178" s="161" t="str">
        <f>IF(AA178&gt;0,VLOOKUP(Бланк!$Q$8,D178:F10188,3,FALSE),"")</f>
        <v/>
      </c>
      <c r="AD178" s="161" t="e">
        <f t="shared" si="10"/>
        <v>#N/A</v>
      </c>
      <c r="BA178" s="161">
        <f>IF(ISNUMBER(SEARCH(Бланк!$Q$10,D178)),MAX(BA$1:$BA177)+1,0)</f>
        <v>0</v>
      </c>
      <c r="BB178" s="161" t="e">
        <f>VLOOKUP(F178,Стекла!A178:$H$1516,5,FALSE)</f>
        <v>#N/A</v>
      </c>
      <c r="BC178" s="161" t="str">
        <f>IF(BA178&gt;0,VLOOKUP(Бланк!$Q$10,D178:F10188,3,FALSE),"")</f>
        <v/>
      </c>
      <c r="BD178" s="161" t="e">
        <f t="shared" si="11"/>
        <v>#N/A</v>
      </c>
      <c r="CA178" s="161">
        <f>IF(ISNUMBER(SEARCH(Бланк!$Q$12,D178)),MAX($CA$1:CA177)+1,0)</f>
        <v>0</v>
      </c>
      <c r="CB178" s="161" t="e">
        <f>VLOOKUP(F178,Стекла!$A178:AA$1516,5,FALSE)</f>
        <v>#N/A</v>
      </c>
      <c r="CC178" s="161" t="str">
        <f>IF(CA178&gt;0,VLOOKUP(Бланк!$Q$12,D178:F10188,3,FALSE),"")</f>
        <v/>
      </c>
      <c r="DA178" s="161">
        <f>IF(ISNUMBER(SEARCH(Бланк!$Q$14,D178)),MAX($DA$1:DA177)+1,0)</f>
        <v>0</v>
      </c>
      <c r="DB178" s="161" t="e">
        <f>VLOOKUP(F178,Стекла!$A178:BA$1516,5,FALSE)</f>
        <v>#N/A</v>
      </c>
      <c r="DC178" s="161" t="str">
        <f>IF(DA178&gt;0,VLOOKUP(Бланк!$Q$14,D178:F10188,3,FALSE),"")</f>
        <v/>
      </c>
      <c r="EA178" s="161">
        <f>IF(ISNUMBER(SEARCH(Бланк!$Q$16,D178)),MAX($EA$1:EA177)+1,0)</f>
        <v>0</v>
      </c>
      <c r="EB178" s="161" t="e">
        <f>VLOOKUP(F178,Стекла!$A178:CA$1516,5,FALSE)</f>
        <v>#N/A</v>
      </c>
      <c r="EC178" s="161" t="str">
        <f>IF(EA178&gt;0,VLOOKUP(Бланк!$Q$16,D178:F10188,3,FALSE),"")</f>
        <v/>
      </c>
      <c r="FA178" s="161">
        <f>IF(ISNUMBER(SEARCH(Бланк!$Q$18,D178)),MAX($FA$1:FA177)+1,0)</f>
        <v>0</v>
      </c>
      <c r="FB178" s="161" t="e">
        <f>VLOOKUP(F178,Стекла!$A178:DA$1516,5,FALSE)</f>
        <v>#N/A</v>
      </c>
      <c r="FC178" s="161" t="str">
        <f>IF(FA178&gt;0,VLOOKUP(Бланк!$Q$18,D178:F10188,3,FALSE),"")</f>
        <v/>
      </c>
      <c r="GA178" s="161">
        <f>IF(ISNUMBER(SEARCH(Бланк!$Q$20,D178)),MAX($GA$1:GA177)+1,0)</f>
        <v>0</v>
      </c>
      <c r="GB178" s="161" t="e">
        <f>VLOOKUP(F178,Стекла!$A178:EA$1516,5,FALSE)</f>
        <v>#N/A</v>
      </c>
      <c r="GC178" s="161" t="str">
        <f>IF(GA178&gt;0,VLOOKUP(Бланк!$Q$20,D178:F10188,3,FALSE),"")</f>
        <v/>
      </c>
      <c r="HA178" s="161">
        <f>IF(ISNUMBER(SEARCH(Бланк!$Q$22,D178)),MAX($HA$1:HA177)+1,0)</f>
        <v>0</v>
      </c>
      <c r="HB178" s="161" t="e">
        <f>VLOOKUP(F178,Стекла!$A178:FA$1516,5,FALSE)</f>
        <v>#N/A</v>
      </c>
      <c r="HC178" s="161" t="str">
        <f>IF(HA178&gt;0,VLOOKUP(Бланк!$Q$22,D178:F10188,3,FALSE),"")</f>
        <v/>
      </c>
      <c r="IA178" s="161">
        <f>IF(ISNUMBER(SEARCH(Бланк!$Q$24,D178)),MAX($IA$1:IA177)+1,0)</f>
        <v>0</v>
      </c>
      <c r="IB178" s="161" t="e">
        <f>VLOOKUP(F178,Стекла!$A178:GA$1516,5,FALSE)</f>
        <v>#N/A</v>
      </c>
      <c r="IC178" s="161" t="str">
        <f>IF(IA178&gt;0,VLOOKUP(Бланк!$Q$24,D178:F10188,3,FALSE),"")</f>
        <v/>
      </c>
    </row>
    <row r="179" spans="1:237" x14ac:dyDescent="0.25">
      <c r="A179" s="161">
        <v>179</v>
      </c>
      <c r="B179" s="161">
        <f>IF(AND($E$1="ПУСТО",Стекла!E179&lt;&gt;""),MAX($B$1:B178)+1,IF(ISNUMBER(SEARCH($E$1,Стекла!B179)),MAX($B$1:B178)+1,0))</f>
        <v>0</v>
      </c>
      <c r="D179" s="161" t="str">
        <f>IF(ISERROR(F179),"",INDEX(Стекла!$E$2:$E$1001,F179,1))</f>
        <v/>
      </c>
      <c r="E179" s="161" t="str">
        <f>IF(ISERROR(F179),"",INDEX(Стекла!$B$2:$E$1001,F179,2))</f>
        <v/>
      </c>
      <c r="F179" s="161" t="e">
        <f>MATCH(ROW(A178),$B$2:B377,0)</f>
        <v>#N/A</v>
      </c>
      <c r="G179" s="161" t="str">
        <f>IF(AND(COUNTIF(D$2:D179,D179)=1,D179&lt;&gt;""),COUNT(G$1:G178)+1,"")</f>
        <v/>
      </c>
      <c r="H179" s="161" t="str">
        <f t="shared" si="8"/>
        <v/>
      </c>
      <c r="I179" s="161" t="e">
        <f t="shared" si="9"/>
        <v>#N/A</v>
      </c>
      <c r="J179" s="161">
        <f>IF(ISNUMBER(SEARCH(Бланк!$Q$6,D179)),MAX($J$1:J178)+1,0)</f>
        <v>0</v>
      </c>
      <c r="K179" s="161" t="e">
        <f>VLOOKUP(F179,Стекла!A179:AH1693,5,FALSE)</f>
        <v>#N/A</v>
      </c>
      <c r="L179" s="161" t="str">
        <f>IF(J179&gt;0,VLOOKUP(Бланк!$Q$6,D179:F377,3,FALSE),"")</f>
        <v/>
      </c>
      <c r="AA179" s="161">
        <f>IF(ISNUMBER(SEARCH(Бланк!$Q$8,D179)),MAX($AA$1:AA178)+1,0)</f>
        <v>0</v>
      </c>
      <c r="AB179" s="161" t="e">
        <f>VLOOKUP(F179,Стекла!A179:$AH$1516,5,FALSE)</f>
        <v>#N/A</v>
      </c>
      <c r="AC179" s="161" t="str">
        <f>IF(AA179&gt;0,VLOOKUP(Бланк!$Q$8,D179:F10189,3,FALSE),"")</f>
        <v/>
      </c>
      <c r="AD179" s="161" t="e">
        <f t="shared" si="10"/>
        <v>#N/A</v>
      </c>
      <c r="BA179" s="161">
        <f>IF(ISNUMBER(SEARCH(Бланк!$Q$10,D179)),MAX(BA$1:$BA178)+1,0)</f>
        <v>0</v>
      </c>
      <c r="BB179" s="161" t="e">
        <f>VLOOKUP(F179,Стекла!A179:$H$1516,5,FALSE)</f>
        <v>#N/A</v>
      </c>
      <c r="BC179" s="161" t="str">
        <f>IF(BA179&gt;0,VLOOKUP(Бланк!$Q$10,D179:F10189,3,FALSE),"")</f>
        <v/>
      </c>
      <c r="BD179" s="161" t="e">
        <f t="shared" si="11"/>
        <v>#N/A</v>
      </c>
      <c r="CA179" s="161">
        <f>IF(ISNUMBER(SEARCH(Бланк!$Q$12,D179)),MAX($CA$1:CA178)+1,0)</f>
        <v>0</v>
      </c>
      <c r="CB179" s="161" t="e">
        <f>VLOOKUP(F179,Стекла!$A179:AA$1516,5,FALSE)</f>
        <v>#N/A</v>
      </c>
      <c r="CC179" s="161" t="str">
        <f>IF(CA179&gt;0,VLOOKUP(Бланк!$Q$12,D179:F10189,3,FALSE),"")</f>
        <v/>
      </c>
      <c r="DA179" s="161">
        <f>IF(ISNUMBER(SEARCH(Бланк!$Q$14,D179)),MAX($DA$1:DA178)+1,0)</f>
        <v>0</v>
      </c>
      <c r="DB179" s="161" t="e">
        <f>VLOOKUP(F179,Стекла!$A179:BA$1516,5,FALSE)</f>
        <v>#N/A</v>
      </c>
      <c r="DC179" s="161" t="str">
        <f>IF(DA179&gt;0,VLOOKUP(Бланк!$Q$14,D179:F10189,3,FALSE),"")</f>
        <v/>
      </c>
      <c r="EA179" s="161">
        <f>IF(ISNUMBER(SEARCH(Бланк!$Q$16,D179)),MAX($EA$1:EA178)+1,0)</f>
        <v>0</v>
      </c>
      <c r="EB179" s="161" t="e">
        <f>VLOOKUP(F179,Стекла!$A179:CA$1516,5,FALSE)</f>
        <v>#N/A</v>
      </c>
      <c r="EC179" s="161" t="str">
        <f>IF(EA179&gt;0,VLOOKUP(Бланк!$Q$16,D179:F10189,3,FALSE),"")</f>
        <v/>
      </c>
      <c r="FA179" s="161">
        <f>IF(ISNUMBER(SEARCH(Бланк!$Q$18,D179)),MAX($FA$1:FA178)+1,0)</f>
        <v>0</v>
      </c>
      <c r="FB179" s="161" t="e">
        <f>VLOOKUP(F179,Стекла!$A179:DA$1516,5,FALSE)</f>
        <v>#N/A</v>
      </c>
      <c r="FC179" s="161" t="str">
        <f>IF(FA179&gt;0,VLOOKUP(Бланк!$Q$18,D179:F10189,3,FALSE),"")</f>
        <v/>
      </c>
      <c r="GA179" s="161">
        <f>IF(ISNUMBER(SEARCH(Бланк!$Q$20,D179)),MAX($GA$1:GA178)+1,0)</f>
        <v>0</v>
      </c>
      <c r="GB179" s="161" t="e">
        <f>VLOOKUP(F179,Стекла!$A179:EA$1516,5,FALSE)</f>
        <v>#N/A</v>
      </c>
      <c r="GC179" s="161" t="str">
        <f>IF(GA179&gt;0,VLOOKUP(Бланк!$Q$20,D179:F10189,3,FALSE),"")</f>
        <v/>
      </c>
      <c r="HA179" s="161">
        <f>IF(ISNUMBER(SEARCH(Бланк!$Q$22,D179)),MAX($HA$1:HA178)+1,0)</f>
        <v>0</v>
      </c>
      <c r="HB179" s="161" t="e">
        <f>VLOOKUP(F179,Стекла!$A179:FA$1516,5,FALSE)</f>
        <v>#N/A</v>
      </c>
      <c r="HC179" s="161" t="str">
        <f>IF(HA179&gt;0,VLOOKUP(Бланк!$Q$22,D179:F10189,3,FALSE),"")</f>
        <v/>
      </c>
      <c r="IA179" s="161">
        <f>IF(ISNUMBER(SEARCH(Бланк!$Q$24,D179)),MAX($IA$1:IA178)+1,0)</f>
        <v>0</v>
      </c>
      <c r="IB179" s="161" t="e">
        <f>VLOOKUP(F179,Стекла!$A179:GA$1516,5,FALSE)</f>
        <v>#N/A</v>
      </c>
      <c r="IC179" s="161" t="str">
        <f>IF(IA179&gt;0,VLOOKUP(Бланк!$Q$24,D179:F10189,3,FALSE),"")</f>
        <v/>
      </c>
    </row>
    <row r="180" spans="1:237" x14ac:dyDescent="0.25">
      <c r="A180" s="161">
        <v>180</v>
      </c>
      <c r="B180" s="161">
        <f>IF(AND($E$1="ПУСТО",Стекла!E180&lt;&gt;""),MAX($B$1:B179)+1,IF(ISNUMBER(SEARCH($E$1,Стекла!B180)),MAX($B$1:B179)+1,0))</f>
        <v>0</v>
      </c>
      <c r="D180" s="161" t="str">
        <f>IF(ISERROR(F180),"",INDEX(Стекла!$E$2:$E$1001,F180,1))</f>
        <v/>
      </c>
      <c r="E180" s="161" t="str">
        <f>IF(ISERROR(F180),"",INDEX(Стекла!$B$2:$E$1001,F180,2))</f>
        <v/>
      </c>
      <c r="F180" s="161" t="e">
        <f>MATCH(ROW(A179),$B$2:B378,0)</f>
        <v>#N/A</v>
      </c>
      <c r="G180" s="161" t="str">
        <f>IF(AND(COUNTIF(D$2:D180,D180)=1,D180&lt;&gt;""),COUNT(G$1:G179)+1,"")</f>
        <v/>
      </c>
      <c r="H180" s="161" t="str">
        <f t="shared" si="8"/>
        <v/>
      </c>
      <c r="I180" s="161" t="e">
        <f t="shared" si="9"/>
        <v>#N/A</v>
      </c>
      <c r="J180" s="161">
        <f>IF(ISNUMBER(SEARCH(Бланк!$Q$6,D180)),MAX($J$1:J179)+1,0)</f>
        <v>0</v>
      </c>
      <c r="K180" s="161" t="e">
        <f>VLOOKUP(F180,Стекла!A180:AH1694,5,FALSE)</f>
        <v>#N/A</v>
      </c>
      <c r="L180" s="161" t="str">
        <f>IF(J180&gt;0,VLOOKUP(Бланк!$Q$6,D180:F378,3,FALSE),"")</f>
        <v/>
      </c>
      <c r="AA180" s="161">
        <f>IF(ISNUMBER(SEARCH(Бланк!$Q$8,D180)),MAX($AA$1:AA179)+1,0)</f>
        <v>0</v>
      </c>
      <c r="AB180" s="161" t="e">
        <f>VLOOKUP(F180,Стекла!A180:$AH$1516,5,FALSE)</f>
        <v>#N/A</v>
      </c>
      <c r="AC180" s="161" t="str">
        <f>IF(AA180&gt;0,VLOOKUP(Бланк!$Q$8,D180:F10190,3,FALSE),"")</f>
        <v/>
      </c>
      <c r="AD180" s="161" t="e">
        <f t="shared" si="10"/>
        <v>#N/A</v>
      </c>
      <c r="BA180" s="161">
        <f>IF(ISNUMBER(SEARCH(Бланк!$Q$10,D180)),MAX(BA$1:$BA179)+1,0)</f>
        <v>0</v>
      </c>
      <c r="BB180" s="161" t="e">
        <f>VLOOKUP(F180,Стекла!A180:$H$1516,5,FALSE)</f>
        <v>#N/A</v>
      </c>
      <c r="BC180" s="161" t="str">
        <f>IF(BA180&gt;0,VLOOKUP(Бланк!$Q$10,D180:F10190,3,FALSE),"")</f>
        <v/>
      </c>
      <c r="BD180" s="161" t="e">
        <f t="shared" si="11"/>
        <v>#N/A</v>
      </c>
      <c r="CA180" s="161">
        <f>IF(ISNUMBER(SEARCH(Бланк!$Q$12,D180)),MAX($CA$1:CA179)+1,0)</f>
        <v>0</v>
      </c>
      <c r="CB180" s="161" t="e">
        <f>VLOOKUP(F180,Стекла!$A180:AA$1516,5,FALSE)</f>
        <v>#N/A</v>
      </c>
      <c r="CC180" s="161" t="str">
        <f>IF(CA180&gt;0,VLOOKUP(Бланк!$Q$12,D180:F10190,3,FALSE),"")</f>
        <v/>
      </c>
      <c r="DA180" s="161">
        <f>IF(ISNUMBER(SEARCH(Бланк!$Q$14,D180)),MAX($DA$1:DA179)+1,0)</f>
        <v>0</v>
      </c>
      <c r="DB180" s="161" t="e">
        <f>VLOOKUP(F180,Стекла!$A180:BA$1516,5,FALSE)</f>
        <v>#N/A</v>
      </c>
      <c r="DC180" s="161" t="str">
        <f>IF(DA180&gt;0,VLOOKUP(Бланк!$Q$14,D180:F10190,3,FALSE),"")</f>
        <v/>
      </c>
      <c r="EA180" s="161">
        <f>IF(ISNUMBER(SEARCH(Бланк!$Q$16,D180)),MAX($EA$1:EA179)+1,0)</f>
        <v>0</v>
      </c>
      <c r="EB180" s="161" t="e">
        <f>VLOOKUP(F180,Стекла!$A180:CA$1516,5,FALSE)</f>
        <v>#N/A</v>
      </c>
      <c r="EC180" s="161" t="str">
        <f>IF(EA180&gt;0,VLOOKUP(Бланк!$Q$16,D180:F10190,3,FALSE),"")</f>
        <v/>
      </c>
      <c r="FA180" s="161">
        <f>IF(ISNUMBER(SEARCH(Бланк!$Q$18,D180)),MAX($FA$1:FA179)+1,0)</f>
        <v>0</v>
      </c>
      <c r="FB180" s="161" t="e">
        <f>VLOOKUP(F180,Стекла!$A180:DA$1516,5,FALSE)</f>
        <v>#N/A</v>
      </c>
      <c r="FC180" s="161" t="str">
        <f>IF(FA180&gt;0,VLOOKUP(Бланк!$Q$18,D180:F10190,3,FALSE),"")</f>
        <v/>
      </c>
      <c r="GA180" s="161">
        <f>IF(ISNUMBER(SEARCH(Бланк!$Q$20,D180)),MAX($GA$1:GA179)+1,0)</f>
        <v>0</v>
      </c>
      <c r="GB180" s="161" t="e">
        <f>VLOOKUP(F180,Стекла!$A180:EA$1516,5,FALSE)</f>
        <v>#N/A</v>
      </c>
      <c r="GC180" s="161" t="str">
        <f>IF(GA180&gt;0,VLOOKUP(Бланк!$Q$20,D180:F10190,3,FALSE),"")</f>
        <v/>
      </c>
      <c r="HA180" s="161">
        <f>IF(ISNUMBER(SEARCH(Бланк!$Q$22,D180)),MAX($HA$1:HA179)+1,0)</f>
        <v>0</v>
      </c>
      <c r="HB180" s="161" t="e">
        <f>VLOOKUP(F180,Стекла!$A180:FA$1516,5,FALSE)</f>
        <v>#N/A</v>
      </c>
      <c r="HC180" s="161" t="str">
        <f>IF(HA180&gt;0,VLOOKUP(Бланк!$Q$22,D180:F10190,3,FALSE),"")</f>
        <v/>
      </c>
      <c r="IA180" s="161">
        <f>IF(ISNUMBER(SEARCH(Бланк!$Q$24,D180)),MAX($IA$1:IA179)+1,0)</f>
        <v>0</v>
      </c>
      <c r="IB180" s="161" t="e">
        <f>VLOOKUP(F180,Стекла!$A180:GA$1516,5,FALSE)</f>
        <v>#N/A</v>
      </c>
      <c r="IC180" s="161" t="str">
        <f>IF(IA180&gt;0,VLOOKUP(Бланк!$Q$24,D180:F10190,3,FALSE),"")</f>
        <v/>
      </c>
    </row>
    <row r="181" spans="1:237" x14ac:dyDescent="0.25">
      <c r="A181" s="161">
        <v>181</v>
      </c>
      <c r="B181" s="161">
        <f>IF(AND($E$1="ПУСТО",Стекла!E181&lt;&gt;""),MAX($B$1:B180)+1,IF(ISNUMBER(SEARCH($E$1,Стекла!B181)),MAX($B$1:B180)+1,0))</f>
        <v>0</v>
      </c>
      <c r="D181" s="161" t="str">
        <f>IF(ISERROR(F181),"",INDEX(Стекла!$E$2:$E$1001,F181,1))</f>
        <v/>
      </c>
      <c r="E181" s="161" t="str">
        <f>IF(ISERROR(F181),"",INDEX(Стекла!$B$2:$E$1001,F181,2))</f>
        <v/>
      </c>
      <c r="F181" s="161" t="e">
        <f>MATCH(ROW(A180),$B$2:B379,0)</f>
        <v>#N/A</v>
      </c>
      <c r="G181" s="161" t="str">
        <f>IF(AND(COUNTIF(D$2:D181,D181)=1,D181&lt;&gt;""),COUNT(G$1:G180)+1,"")</f>
        <v/>
      </c>
      <c r="H181" s="161" t="str">
        <f t="shared" si="8"/>
        <v/>
      </c>
      <c r="I181" s="161" t="e">
        <f t="shared" si="9"/>
        <v>#N/A</v>
      </c>
      <c r="J181" s="161">
        <f>IF(ISNUMBER(SEARCH(Бланк!$Q$6,D181)),MAX($J$1:J180)+1,0)</f>
        <v>0</v>
      </c>
      <c r="K181" s="161" t="e">
        <f>VLOOKUP(F181,Стекла!A181:AH1695,5,FALSE)</f>
        <v>#N/A</v>
      </c>
      <c r="L181" s="161" t="str">
        <f>IF(J181&gt;0,VLOOKUP(Бланк!$Q$6,D181:F379,3,FALSE),"")</f>
        <v/>
      </c>
      <c r="AA181" s="161">
        <f>IF(ISNUMBER(SEARCH(Бланк!$Q$8,D181)),MAX($AA$1:AA180)+1,0)</f>
        <v>0</v>
      </c>
      <c r="AB181" s="161" t="e">
        <f>VLOOKUP(F181,Стекла!A181:$AH$1516,5,FALSE)</f>
        <v>#N/A</v>
      </c>
      <c r="AC181" s="161" t="str">
        <f>IF(AA181&gt;0,VLOOKUP(Бланк!$Q$8,D181:F10191,3,FALSE),"")</f>
        <v/>
      </c>
      <c r="AD181" s="161" t="e">
        <f t="shared" si="10"/>
        <v>#N/A</v>
      </c>
      <c r="BA181" s="161">
        <f>IF(ISNUMBER(SEARCH(Бланк!$Q$10,D181)),MAX(BA$1:$BA180)+1,0)</f>
        <v>0</v>
      </c>
      <c r="BB181" s="161" t="e">
        <f>VLOOKUP(F181,Стекла!A181:$H$1516,5,FALSE)</f>
        <v>#N/A</v>
      </c>
      <c r="BC181" s="161" t="str">
        <f>IF(BA181&gt;0,VLOOKUP(Бланк!$Q$10,D181:F10191,3,FALSE),"")</f>
        <v/>
      </c>
      <c r="BD181" s="161" t="e">
        <f t="shared" si="11"/>
        <v>#N/A</v>
      </c>
      <c r="CA181" s="161">
        <f>IF(ISNUMBER(SEARCH(Бланк!$Q$12,D181)),MAX($CA$1:CA180)+1,0)</f>
        <v>0</v>
      </c>
      <c r="CB181" s="161" t="e">
        <f>VLOOKUP(F181,Стекла!$A181:AA$1516,5,FALSE)</f>
        <v>#N/A</v>
      </c>
      <c r="CC181" s="161" t="str">
        <f>IF(CA181&gt;0,VLOOKUP(Бланк!$Q$12,D181:F10191,3,FALSE),"")</f>
        <v/>
      </c>
      <c r="DA181" s="161">
        <f>IF(ISNUMBER(SEARCH(Бланк!$Q$14,D181)),MAX($DA$1:DA180)+1,0)</f>
        <v>0</v>
      </c>
      <c r="DB181" s="161" t="e">
        <f>VLOOKUP(F181,Стекла!$A181:BA$1516,5,FALSE)</f>
        <v>#N/A</v>
      </c>
      <c r="DC181" s="161" t="str">
        <f>IF(DA181&gt;0,VLOOKUP(Бланк!$Q$14,D181:F10191,3,FALSE),"")</f>
        <v/>
      </c>
      <c r="EA181" s="161">
        <f>IF(ISNUMBER(SEARCH(Бланк!$Q$16,D181)),MAX($EA$1:EA180)+1,0)</f>
        <v>0</v>
      </c>
      <c r="EB181" s="161" t="e">
        <f>VLOOKUP(F181,Стекла!$A181:CA$1516,5,FALSE)</f>
        <v>#N/A</v>
      </c>
      <c r="EC181" s="161" t="str">
        <f>IF(EA181&gt;0,VLOOKUP(Бланк!$Q$16,D181:F10191,3,FALSE),"")</f>
        <v/>
      </c>
      <c r="FA181" s="161">
        <f>IF(ISNUMBER(SEARCH(Бланк!$Q$18,D181)),MAX($FA$1:FA180)+1,0)</f>
        <v>0</v>
      </c>
      <c r="FB181" s="161" t="e">
        <f>VLOOKUP(F181,Стекла!$A181:DA$1516,5,FALSE)</f>
        <v>#N/A</v>
      </c>
      <c r="FC181" s="161" t="str">
        <f>IF(FA181&gt;0,VLOOKUP(Бланк!$Q$18,D181:F10191,3,FALSE),"")</f>
        <v/>
      </c>
      <c r="GA181" s="161">
        <f>IF(ISNUMBER(SEARCH(Бланк!$Q$20,D181)),MAX($GA$1:GA180)+1,0)</f>
        <v>0</v>
      </c>
      <c r="GB181" s="161" t="e">
        <f>VLOOKUP(F181,Стекла!$A181:EA$1516,5,FALSE)</f>
        <v>#N/A</v>
      </c>
      <c r="GC181" s="161" t="str">
        <f>IF(GA181&gt;0,VLOOKUP(Бланк!$Q$20,D181:F10191,3,FALSE),"")</f>
        <v/>
      </c>
      <c r="HA181" s="161">
        <f>IF(ISNUMBER(SEARCH(Бланк!$Q$22,D181)),MAX($HA$1:HA180)+1,0)</f>
        <v>0</v>
      </c>
      <c r="HB181" s="161" t="e">
        <f>VLOOKUP(F181,Стекла!$A181:FA$1516,5,FALSE)</f>
        <v>#N/A</v>
      </c>
      <c r="HC181" s="161" t="str">
        <f>IF(HA181&gt;0,VLOOKUP(Бланк!$Q$22,D181:F10191,3,FALSE),"")</f>
        <v/>
      </c>
      <c r="IA181" s="161">
        <f>IF(ISNUMBER(SEARCH(Бланк!$Q$24,D181)),MAX($IA$1:IA180)+1,0)</f>
        <v>0</v>
      </c>
      <c r="IB181" s="161" t="e">
        <f>VLOOKUP(F181,Стекла!$A181:GA$1516,5,FALSE)</f>
        <v>#N/A</v>
      </c>
      <c r="IC181" s="161" t="str">
        <f>IF(IA181&gt;0,VLOOKUP(Бланк!$Q$24,D181:F10191,3,FALSE),"")</f>
        <v/>
      </c>
    </row>
    <row r="182" spans="1:237" x14ac:dyDescent="0.25">
      <c r="A182" s="161">
        <v>182</v>
      </c>
      <c r="B182" s="161">
        <f>IF(AND($E$1="ПУСТО",Стекла!E182&lt;&gt;""),MAX($B$1:B181)+1,IF(ISNUMBER(SEARCH($E$1,Стекла!B182)),MAX($B$1:B181)+1,0))</f>
        <v>0</v>
      </c>
      <c r="D182" s="161" t="str">
        <f>IF(ISERROR(F182),"",INDEX(Стекла!$E$2:$E$1001,F182,1))</f>
        <v/>
      </c>
      <c r="E182" s="161" t="str">
        <f>IF(ISERROR(F182),"",INDEX(Стекла!$B$2:$E$1001,F182,2))</f>
        <v/>
      </c>
      <c r="F182" s="161" t="e">
        <f>MATCH(ROW(A181),$B$2:B380,0)</f>
        <v>#N/A</v>
      </c>
      <c r="G182" s="161" t="str">
        <f>IF(AND(COUNTIF(D$2:D182,D182)=1,D182&lt;&gt;""),COUNT(G$1:G181)+1,"")</f>
        <v/>
      </c>
      <c r="H182" s="161" t="str">
        <f t="shared" si="8"/>
        <v/>
      </c>
      <c r="I182" s="161" t="e">
        <f t="shared" si="9"/>
        <v>#N/A</v>
      </c>
      <c r="J182" s="161">
        <f>IF(ISNUMBER(SEARCH(Бланк!$Q$6,D182)),MAX($J$1:J181)+1,0)</f>
        <v>0</v>
      </c>
      <c r="K182" s="161" t="e">
        <f>VLOOKUP(F182,Стекла!A182:AH1696,5,FALSE)</f>
        <v>#N/A</v>
      </c>
      <c r="L182" s="161" t="str">
        <f>IF(J182&gt;0,VLOOKUP(Бланк!$Q$6,D182:F380,3,FALSE),"")</f>
        <v/>
      </c>
      <c r="AA182" s="161">
        <f>IF(ISNUMBER(SEARCH(Бланк!$Q$8,D182)),MAX($AA$1:AA181)+1,0)</f>
        <v>0</v>
      </c>
      <c r="AB182" s="161" t="e">
        <f>VLOOKUP(F182,Стекла!A182:$AH$1516,5,FALSE)</f>
        <v>#N/A</v>
      </c>
      <c r="AC182" s="161" t="str">
        <f>IF(AA182&gt;0,VLOOKUP(Бланк!$Q$8,D182:F10192,3,FALSE),"")</f>
        <v/>
      </c>
      <c r="AD182" s="161" t="e">
        <f t="shared" si="10"/>
        <v>#N/A</v>
      </c>
      <c r="BA182" s="161">
        <f>IF(ISNUMBER(SEARCH(Бланк!$Q$10,D182)),MAX(BA$1:$BA181)+1,0)</f>
        <v>0</v>
      </c>
      <c r="BB182" s="161" t="e">
        <f>VLOOKUP(F182,Стекла!A182:$H$1516,5,FALSE)</f>
        <v>#N/A</v>
      </c>
      <c r="BC182" s="161" t="str">
        <f>IF(BA182&gt;0,VLOOKUP(Бланк!$Q$10,D182:F10192,3,FALSE),"")</f>
        <v/>
      </c>
      <c r="BD182" s="161" t="e">
        <f t="shared" si="11"/>
        <v>#N/A</v>
      </c>
      <c r="CA182" s="161">
        <f>IF(ISNUMBER(SEARCH(Бланк!$Q$12,D182)),MAX($CA$1:CA181)+1,0)</f>
        <v>0</v>
      </c>
      <c r="CB182" s="161" t="e">
        <f>VLOOKUP(F182,Стекла!$A182:AA$1516,5,FALSE)</f>
        <v>#N/A</v>
      </c>
      <c r="CC182" s="161" t="str">
        <f>IF(CA182&gt;0,VLOOKUP(Бланк!$Q$12,D182:F10192,3,FALSE),"")</f>
        <v/>
      </c>
      <c r="DA182" s="161">
        <f>IF(ISNUMBER(SEARCH(Бланк!$Q$14,D182)),MAX($DA$1:DA181)+1,0)</f>
        <v>0</v>
      </c>
      <c r="DB182" s="161" t="e">
        <f>VLOOKUP(F182,Стекла!$A182:BA$1516,5,FALSE)</f>
        <v>#N/A</v>
      </c>
      <c r="DC182" s="161" t="str">
        <f>IF(DA182&gt;0,VLOOKUP(Бланк!$Q$14,D182:F10192,3,FALSE),"")</f>
        <v/>
      </c>
      <c r="EA182" s="161">
        <f>IF(ISNUMBER(SEARCH(Бланк!$Q$16,D182)),MAX($EA$1:EA181)+1,0)</f>
        <v>0</v>
      </c>
      <c r="EB182" s="161" t="e">
        <f>VLOOKUP(F182,Стекла!$A182:CA$1516,5,FALSE)</f>
        <v>#N/A</v>
      </c>
      <c r="EC182" s="161" t="str">
        <f>IF(EA182&gt;0,VLOOKUP(Бланк!$Q$16,D182:F10192,3,FALSE),"")</f>
        <v/>
      </c>
      <c r="FA182" s="161">
        <f>IF(ISNUMBER(SEARCH(Бланк!$Q$18,D182)),MAX($FA$1:FA181)+1,0)</f>
        <v>0</v>
      </c>
      <c r="FB182" s="161" t="e">
        <f>VLOOKUP(F182,Стекла!$A182:DA$1516,5,FALSE)</f>
        <v>#N/A</v>
      </c>
      <c r="FC182" s="161" t="str">
        <f>IF(FA182&gt;0,VLOOKUP(Бланк!$Q$18,D182:F10192,3,FALSE),"")</f>
        <v/>
      </c>
      <c r="GA182" s="161">
        <f>IF(ISNUMBER(SEARCH(Бланк!$Q$20,D182)),MAX($GA$1:GA181)+1,0)</f>
        <v>0</v>
      </c>
      <c r="GB182" s="161" t="e">
        <f>VLOOKUP(F182,Стекла!$A182:EA$1516,5,FALSE)</f>
        <v>#N/A</v>
      </c>
      <c r="GC182" s="161" t="str">
        <f>IF(GA182&gt;0,VLOOKUP(Бланк!$Q$20,D182:F10192,3,FALSE),"")</f>
        <v/>
      </c>
      <c r="HA182" s="161">
        <f>IF(ISNUMBER(SEARCH(Бланк!$Q$22,D182)),MAX($HA$1:HA181)+1,0)</f>
        <v>0</v>
      </c>
      <c r="HB182" s="161" t="e">
        <f>VLOOKUP(F182,Стекла!$A182:FA$1516,5,FALSE)</f>
        <v>#N/A</v>
      </c>
      <c r="HC182" s="161" t="str">
        <f>IF(HA182&gt;0,VLOOKUP(Бланк!$Q$22,D182:F10192,3,FALSE),"")</f>
        <v/>
      </c>
      <c r="IA182" s="161">
        <f>IF(ISNUMBER(SEARCH(Бланк!$Q$24,D182)),MAX($IA$1:IA181)+1,0)</f>
        <v>0</v>
      </c>
      <c r="IB182" s="161" t="e">
        <f>VLOOKUP(F182,Стекла!$A182:GA$1516,5,FALSE)</f>
        <v>#N/A</v>
      </c>
      <c r="IC182" s="161" t="str">
        <f>IF(IA182&gt;0,VLOOKUP(Бланк!$Q$24,D182:F10192,3,FALSE),"")</f>
        <v/>
      </c>
    </row>
    <row r="183" spans="1:237" x14ac:dyDescent="0.25">
      <c r="A183" s="161">
        <v>183</v>
      </c>
      <c r="B183" s="161">
        <f>IF(AND($E$1="ПУСТО",Стекла!E183&lt;&gt;""),MAX($B$1:B182)+1,IF(ISNUMBER(SEARCH($E$1,Стекла!B183)),MAX($B$1:B182)+1,0))</f>
        <v>0</v>
      </c>
      <c r="D183" s="161" t="str">
        <f>IF(ISERROR(F183),"",INDEX(Стекла!$E$2:$E$1001,F183,1))</f>
        <v/>
      </c>
      <c r="E183" s="161" t="str">
        <f>IF(ISERROR(F183),"",INDEX(Стекла!$B$2:$E$1001,F183,2))</f>
        <v/>
      </c>
      <c r="F183" s="161" t="e">
        <f>MATCH(ROW(A182),$B$2:B381,0)</f>
        <v>#N/A</v>
      </c>
      <c r="G183" s="161" t="str">
        <f>IF(AND(COUNTIF(D$2:D183,D183)=1,D183&lt;&gt;""),COUNT(G$1:G182)+1,"")</f>
        <v/>
      </c>
      <c r="H183" s="161" t="str">
        <f t="shared" si="8"/>
        <v/>
      </c>
      <c r="I183" s="161" t="e">
        <f t="shared" si="9"/>
        <v>#N/A</v>
      </c>
      <c r="J183" s="161">
        <f>IF(ISNUMBER(SEARCH(Бланк!$Q$6,D183)),MAX($J$1:J182)+1,0)</f>
        <v>0</v>
      </c>
      <c r="K183" s="161" t="e">
        <f>VLOOKUP(F183,Стекла!A183:AH1697,5,FALSE)</f>
        <v>#N/A</v>
      </c>
      <c r="L183" s="161" t="str">
        <f>IF(J183&gt;0,VLOOKUP(Бланк!$Q$6,D183:F381,3,FALSE),"")</f>
        <v/>
      </c>
      <c r="AA183" s="161">
        <f>IF(ISNUMBER(SEARCH(Бланк!$Q$8,D183)),MAX($AA$1:AA182)+1,0)</f>
        <v>0</v>
      </c>
      <c r="AB183" s="161" t="e">
        <f>VLOOKUP(F183,Стекла!A183:$AH$1516,5,FALSE)</f>
        <v>#N/A</v>
      </c>
      <c r="AC183" s="161" t="str">
        <f>IF(AA183&gt;0,VLOOKUP(Бланк!$Q$8,D183:F10193,3,FALSE),"")</f>
        <v/>
      </c>
      <c r="AD183" s="161" t="e">
        <f t="shared" si="10"/>
        <v>#N/A</v>
      </c>
      <c r="BA183" s="161">
        <f>IF(ISNUMBER(SEARCH(Бланк!$Q$10,D183)),MAX(BA$1:$BA182)+1,0)</f>
        <v>0</v>
      </c>
      <c r="BB183" s="161" t="e">
        <f>VLOOKUP(F183,Стекла!A183:$H$1516,5,FALSE)</f>
        <v>#N/A</v>
      </c>
      <c r="BC183" s="161" t="str">
        <f>IF(BA183&gt;0,VLOOKUP(Бланк!$Q$10,D183:F10193,3,FALSE),"")</f>
        <v/>
      </c>
      <c r="BD183" s="161" t="e">
        <f t="shared" si="11"/>
        <v>#N/A</v>
      </c>
      <c r="CA183" s="161">
        <f>IF(ISNUMBER(SEARCH(Бланк!$Q$12,D183)),MAX($CA$1:CA182)+1,0)</f>
        <v>0</v>
      </c>
      <c r="CB183" s="161" t="e">
        <f>VLOOKUP(F183,Стекла!$A183:AA$1516,5,FALSE)</f>
        <v>#N/A</v>
      </c>
      <c r="CC183" s="161" t="str">
        <f>IF(CA183&gt;0,VLOOKUP(Бланк!$Q$12,D183:F10193,3,FALSE),"")</f>
        <v/>
      </c>
      <c r="DA183" s="161">
        <f>IF(ISNUMBER(SEARCH(Бланк!$Q$14,D183)),MAX($DA$1:DA182)+1,0)</f>
        <v>0</v>
      </c>
      <c r="DB183" s="161" t="e">
        <f>VLOOKUP(F183,Стекла!$A183:BA$1516,5,FALSE)</f>
        <v>#N/A</v>
      </c>
      <c r="DC183" s="161" t="str">
        <f>IF(DA183&gt;0,VLOOKUP(Бланк!$Q$14,D183:F10193,3,FALSE),"")</f>
        <v/>
      </c>
      <c r="EA183" s="161">
        <f>IF(ISNUMBER(SEARCH(Бланк!$Q$16,D183)),MAX($EA$1:EA182)+1,0)</f>
        <v>0</v>
      </c>
      <c r="EB183" s="161" t="e">
        <f>VLOOKUP(F183,Стекла!$A183:CA$1516,5,FALSE)</f>
        <v>#N/A</v>
      </c>
      <c r="EC183" s="161" t="str">
        <f>IF(EA183&gt;0,VLOOKUP(Бланк!$Q$16,D183:F10193,3,FALSE),"")</f>
        <v/>
      </c>
      <c r="FA183" s="161">
        <f>IF(ISNUMBER(SEARCH(Бланк!$Q$18,D183)),MAX($FA$1:FA182)+1,0)</f>
        <v>0</v>
      </c>
      <c r="FB183" s="161" t="e">
        <f>VLOOKUP(F183,Стекла!$A183:DA$1516,5,FALSE)</f>
        <v>#N/A</v>
      </c>
      <c r="FC183" s="161" t="str">
        <f>IF(FA183&gt;0,VLOOKUP(Бланк!$Q$18,D183:F10193,3,FALSE),"")</f>
        <v/>
      </c>
      <c r="GA183" s="161">
        <f>IF(ISNUMBER(SEARCH(Бланк!$Q$20,D183)),MAX($GA$1:GA182)+1,0)</f>
        <v>0</v>
      </c>
      <c r="GB183" s="161" t="e">
        <f>VLOOKUP(F183,Стекла!$A183:EA$1516,5,FALSE)</f>
        <v>#N/A</v>
      </c>
      <c r="GC183" s="161" t="str">
        <f>IF(GA183&gt;0,VLOOKUP(Бланк!$Q$20,D183:F10193,3,FALSE),"")</f>
        <v/>
      </c>
      <c r="HA183" s="161">
        <f>IF(ISNUMBER(SEARCH(Бланк!$Q$22,D183)),MAX($HA$1:HA182)+1,0)</f>
        <v>0</v>
      </c>
      <c r="HB183" s="161" t="e">
        <f>VLOOKUP(F183,Стекла!$A183:FA$1516,5,FALSE)</f>
        <v>#N/A</v>
      </c>
      <c r="HC183" s="161" t="str">
        <f>IF(HA183&gt;0,VLOOKUP(Бланк!$Q$22,D183:F10193,3,FALSE),"")</f>
        <v/>
      </c>
      <c r="IA183" s="161">
        <f>IF(ISNUMBER(SEARCH(Бланк!$Q$24,D183)),MAX($IA$1:IA182)+1,0)</f>
        <v>0</v>
      </c>
      <c r="IB183" s="161" t="e">
        <f>VLOOKUP(F183,Стекла!$A183:GA$1516,5,FALSE)</f>
        <v>#N/A</v>
      </c>
      <c r="IC183" s="161" t="str">
        <f>IF(IA183&gt;0,VLOOKUP(Бланк!$Q$24,D183:F10193,3,FALSE),"")</f>
        <v/>
      </c>
    </row>
    <row r="184" spans="1:237" x14ac:dyDescent="0.25">
      <c r="A184" s="161">
        <v>184</v>
      </c>
      <c r="B184" s="161">
        <f>IF(AND($E$1="ПУСТО",Стекла!E184&lt;&gt;""),MAX($B$1:B183)+1,IF(ISNUMBER(SEARCH($E$1,Стекла!B184)),MAX($B$1:B183)+1,0))</f>
        <v>0</v>
      </c>
      <c r="D184" s="161" t="str">
        <f>IF(ISERROR(F184),"",INDEX(Стекла!$E$2:$E$1001,F184,1))</f>
        <v/>
      </c>
      <c r="E184" s="161" t="str">
        <f>IF(ISERROR(F184),"",INDEX(Стекла!$B$2:$E$1001,F184,2))</f>
        <v/>
      </c>
      <c r="F184" s="161" t="e">
        <f>MATCH(ROW(A183),$B$2:B382,0)</f>
        <v>#N/A</v>
      </c>
      <c r="G184" s="161" t="str">
        <f>IF(AND(COUNTIF(D$2:D184,D184)=1,D184&lt;&gt;""),COUNT(G$1:G183)+1,"")</f>
        <v/>
      </c>
      <c r="H184" s="161" t="str">
        <f t="shared" si="8"/>
        <v/>
      </c>
      <c r="I184" s="161" t="e">
        <f t="shared" si="9"/>
        <v>#N/A</v>
      </c>
      <c r="J184" s="161">
        <f>IF(ISNUMBER(SEARCH(Бланк!$Q$6,D184)),MAX($J$1:J183)+1,0)</f>
        <v>0</v>
      </c>
      <c r="K184" s="161" t="e">
        <f>VLOOKUP(F184,Стекла!A184:AH1698,5,FALSE)</f>
        <v>#N/A</v>
      </c>
      <c r="L184" s="161" t="str">
        <f>IF(J184&gt;0,VLOOKUP(Бланк!$Q$6,D184:F382,3,FALSE),"")</f>
        <v/>
      </c>
      <c r="AA184" s="161">
        <f>IF(ISNUMBER(SEARCH(Бланк!$Q$8,D184)),MAX($AA$1:AA183)+1,0)</f>
        <v>0</v>
      </c>
      <c r="AB184" s="161" t="e">
        <f>VLOOKUP(F184,Стекла!A184:$AH$1516,5,FALSE)</f>
        <v>#N/A</v>
      </c>
      <c r="AC184" s="161" t="str">
        <f>IF(AA184&gt;0,VLOOKUP(Бланк!$Q$8,D184:F10194,3,FALSE),"")</f>
        <v/>
      </c>
      <c r="AD184" s="161" t="e">
        <f t="shared" si="10"/>
        <v>#N/A</v>
      </c>
      <c r="BA184" s="161">
        <f>IF(ISNUMBER(SEARCH(Бланк!$Q$10,D184)),MAX(BA$1:$BA183)+1,0)</f>
        <v>0</v>
      </c>
      <c r="BB184" s="161" t="e">
        <f>VLOOKUP(F184,Стекла!A184:$H$1516,5,FALSE)</f>
        <v>#N/A</v>
      </c>
      <c r="BC184" s="161" t="str">
        <f>IF(BA184&gt;0,VLOOKUP(Бланк!$Q$10,D184:F10194,3,FALSE),"")</f>
        <v/>
      </c>
      <c r="BD184" s="161" t="e">
        <f t="shared" si="11"/>
        <v>#N/A</v>
      </c>
      <c r="CA184" s="161">
        <f>IF(ISNUMBER(SEARCH(Бланк!$Q$12,D184)),MAX($CA$1:CA183)+1,0)</f>
        <v>0</v>
      </c>
      <c r="CB184" s="161" t="e">
        <f>VLOOKUP(F184,Стекла!$A184:AA$1516,5,FALSE)</f>
        <v>#N/A</v>
      </c>
      <c r="CC184" s="161" t="str">
        <f>IF(CA184&gt;0,VLOOKUP(Бланк!$Q$12,D184:F10194,3,FALSE),"")</f>
        <v/>
      </c>
      <c r="DA184" s="161">
        <f>IF(ISNUMBER(SEARCH(Бланк!$Q$14,D184)),MAX($DA$1:DA183)+1,0)</f>
        <v>0</v>
      </c>
      <c r="DB184" s="161" t="e">
        <f>VLOOKUP(F184,Стекла!$A184:BA$1516,5,FALSE)</f>
        <v>#N/A</v>
      </c>
      <c r="DC184" s="161" t="str">
        <f>IF(DA184&gt;0,VLOOKUP(Бланк!$Q$14,D184:F10194,3,FALSE),"")</f>
        <v/>
      </c>
      <c r="EA184" s="161">
        <f>IF(ISNUMBER(SEARCH(Бланк!$Q$16,D184)),MAX($EA$1:EA183)+1,0)</f>
        <v>0</v>
      </c>
      <c r="EB184" s="161" t="e">
        <f>VLOOKUP(F184,Стекла!$A184:CA$1516,5,FALSE)</f>
        <v>#N/A</v>
      </c>
      <c r="EC184" s="161" t="str">
        <f>IF(EA184&gt;0,VLOOKUP(Бланк!$Q$16,D184:F10194,3,FALSE),"")</f>
        <v/>
      </c>
      <c r="FA184" s="161">
        <f>IF(ISNUMBER(SEARCH(Бланк!$Q$18,D184)),MAX($FA$1:FA183)+1,0)</f>
        <v>0</v>
      </c>
      <c r="FB184" s="161" t="e">
        <f>VLOOKUP(F184,Стекла!$A184:DA$1516,5,FALSE)</f>
        <v>#N/A</v>
      </c>
      <c r="FC184" s="161" t="str">
        <f>IF(FA184&gt;0,VLOOKUP(Бланк!$Q$18,D184:F10194,3,FALSE),"")</f>
        <v/>
      </c>
      <c r="GA184" s="161">
        <f>IF(ISNUMBER(SEARCH(Бланк!$Q$20,D184)),MAX($GA$1:GA183)+1,0)</f>
        <v>0</v>
      </c>
      <c r="GB184" s="161" t="e">
        <f>VLOOKUP(F184,Стекла!$A184:EA$1516,5,FALSE)</f>
        <v>#N/A</v>
      </c>
      <c r="GC184" s="161" t="str">
        <f>IF(GA184&gt;0,VLOOKUP(Бланк!$Q$20,D184:F10194,3,FALSE),"")</f>
        <v/>
      </c>
      <c r="HA184" s="161">
        <f>IF(ISNUMBER(SEARCH(Бланк!$Q$22,D184)),MAX($HA$1:HA183)+1,0)</f>
        <v>0</v>
      </c>
      <c r="HB184" s="161" t="e">
        <f>VLOOKUP(F184,Стекла!$A184:FA$1516,5,FALSE)</f>
        <v>#N/A</v>
      </c>
      <c r="HC184" s="161" t="str">
        <f>IF(HA184&gt;0,VLOOKUP(Бланк!$Q$22,D184:F10194,3,FALSE),"")</f>
        <v/>
      </c>
      <c r="IA184" s="161">
        <f>IF(ISNUMBER(SEARCH(Бланк!$Q$24,D184)),MAX($IA$1:IA183)+1,0)</f>
        <v>0</v>
      </c>
      <c r="IB184" s="161" t="e">
        <f>VLOOKUP(F184,Стекла!$A184:GA$1516,5,FALSE)</f>
        <v>#N/A</v>
      </c>
      <c r="IC184" s="161" t="str">
        <f>IF(IA184&gt;0,VLOOKUP(Бланк!$Q$24,D184:F10194,3,FALSE),"")</f>
        <v/>
      </c>
    </row>
    <row r="185" spans="1:237" x14ac:dyDescent="0.25">
      <c r="A185" s="161">
        <v>185</v>
      </c>
      <c r="B185" s="161">
        <f>IF(AND($E$1="ПУСТО",Стекла!E185&lt;&gt;""),MAX($B$1:B184)+1,IF(ISNUMBER(SEARCH($E$1,Стекла!B185)),MAX($B$1:B184)+1,0))</f>
        <v>0</v>
      </c>
      <c r="D185" s="161" t="str">
        <f>IF(ISERROR(F185),"",INDEX(Стекла!$E$2:$E$1001,F185,1))</f>
        <v/>
      </c>
      <c r="E185" s="161" t="str">
        <f>IF(ISERROR(F185),"",INDEX(Стекла!$B$2:$E$1001,F185,2))</f>
        <v/>
      </c>
      <c r="F185" s="161" t="e">
        <f>MATCH(ROW(A184),$B$2:B383,0)</f>
        <v>#N/A</v>
      </c>
      <c r="G185" s="161" t="str">
        <f>IF(AND(COUNTIF(D$2:D185,D185)=1,D185&lt;&gt;""),COUNT(G$1:G184)+1,"")</f>
        <v/>
      </c>
      <c r="H185" s="161" t="str">
        <f t="shared" si="8"/>
        <v/>
      </c>
      <c r="I185" s="161" t="e">
        <f t="shared" si="9"/>
        <v>#N/A</v>
      </c>
      <c r="J185" s="161">
        <f>IF(ISNUMBER(SEARCH(Бланк!$Q$6,D185)),MAX($J$1:J184)+1,0)</f>
        <v>0</v>
      </c>
      <c r="K185" s="161" t="e">
        <f>VLOOKUP(F185,Стекла!A185:AH1699,5,FALSE)</f>
        <v>#N/A</v>
      </c>
      <c r="L185" s="161" t="str">
        <f>IF(J185&gt;0,VLOOKUP(Бланк!$Q$6,D185:F383,3,FALSE),"")</f>
        <v/>
      </c>
      <c r="AA185" s="161">
        <f>IF(ISNUMBER(SEARCH(Бланк!$Q$8,D185)),MAX($AA$1:AA184)+1,0)</f>
        <v>0</v>
      </c>
      <c r="AB185" s="161" t="e">
        <f>VLOOKUP(F185,Стекла!A185:$AH$1516,5,FALSE)</f>
        <v>#N/A</v>
      </c>
      <c r="AC185" s="161" t="str">
        <f>IF(AA185&gt;0,VLOOKUP(Бланк!$Q$8,D185:F10195,3,FALSE),"")</f>
        <v/>
      </c>
      <c r="AD185" s="161" t="e">
        <f t="shared" si="10"/>
        <v>#N/A</v>
      </c>
      <c r="BA185" s="161">
        <f>IF(ISNUMBER(SEARCH(Бланк!$Q$10,D185)),MAX(BA$1:$BA184)+1,0)</f>
        <v>0</v>
      </c>
      <c r="BB185" s="161" t="e">
        <f>VLOOKUP(F185,Стекла!A185:$H$1516,5,FALSE)</f>
        <v>#N/A</v>
      </c>
      <c r="BC185" s="161" t="str">
        <f>IF(BA185&gt;0,VLOOKUP(Бланк!$Q$10,D185:F10195,3,FALSE),"")</f>
        <v/>
      </c>
      <c r="BD185" s="161" t="e">
        <f t="shared" si="11"/>
        <v>#N/A</v>
      </c>
      <c r="CA185" s="161">
        <f>IF(ISNUMBER(SEARCH(Бланк!$Q$12,D185)),MAX($CA$1:CA184)+1,0)</f>
        <v>0</v>
      </c>
      <c r="CB185" s="161" t="e">
        <f>VLOOKUP(F185,Стекла!$A185:AA$1516,5,FALSE)</f>
        <v>#N/A</v>
      </c>
      <c r="CC185" s="161" t="str">
        <f>IF(CA185&gt;0,VLOOKUP(Бланк!$Q$12,D185:F10195,3,FALSE),"")</f>
        <v/>
      </c>
      <c r="DA185" s="161">
        <f>IF(ISNUMBER(SEARCH(Бланк!$Q$14,D185)),MAX($DA$1:DA184)+1,0)</f>
        <v>0</v>
      </c>
      <c r="DB185" s="161" t="e">
        <f>VLOOKUP(F185,Стекла!$A185:BA$1516,5,FALSE)</f>
        <v>#N/A</v>
      </c>
      <c r="DC185" s="161" t="str">
        <f>IF(DA185&gt;0,VLOOKUP(Бланк!$Q$14,D185:F10195,3,FALSE),"")</f>
        <v/>
      </c>
      <c r="EA185" s="161">
        <f>IF(ISNUMBER(SEARCH(Бланк!$Q$16,D185)),MAX($EA$1:EA184)+1,0)</f>
        <v>0</v>
      </c>
      <c r="EB185" s="161" t="e">
        <f>VLOOKUP(F185,Стекла!$A185:CA$1516,5,FALSE)</f>
        <v>#N/A</v>
      </c>
      <c r="EC185" s="161" t="str">
        <f>IF(EA185&gt;0,VLOOKUP(Бланк!$Q$16,D185:F10195,3,FALSE),"")</f>
        <v/>
      </c>
      <c r="FA185" s="161">
        <f>IF(ISNUMBER(SEARCH(Бланк!$Q$18,D185)),MAX($FA$1:FA184)+1,0)</f>
        <v>0</v>
      </c>
      <c r="FB185" s="161" t="e">
        <f>VLOOKUP(F185,Стекла!$A185:DA$1516,5,FALSE)</f>
        <v>#N/A</v>
      </c>
      <c r="FC185" s="161" t="str">
        <f>IF(FA185&gt;0,VLOOKUP(Бланк!$Q$18,D185:F10195,3,FALSE),"")</f>
        <v/>
      </c>
      <c r="GA185" s="161">
        <f>IF(ISNUMBER(SEARCH(Бланк!$Q$20,D185)),MAX($GA$1:GA184)+1,0)</f>
        <v>0</v>
      </c>
      <c r="GB185" s="161" t="e">
        <f>VLOOKUP(F185,Стекла!$A185:EA$1516,5,FALSE)</f>
        <v>#N/A</v>
      </c>
      <c r="GC185" s="161" t="str">
        <f>IF(GA185&gt;0,VLOOKUP(Бланк!$Q$20,D185:F10195,3,FALSE),"")</f>
        <v/>
      </c>
      <c r="HA185" s="161">
        <f>IF(ISNUMBER(SEARCH(Бланк!$Q$22,D185)),MAX($HA$1:HA184)+1,0)</f>
        <v>0</v>
      </c>
      <c r="HB185" s="161" t="e">
        <f>VLOOKUP(F185,Стекла!$A185:FA$1516,5,FALSE)</f>
        <v>#N/A</v>
      </c>
      <c r="HC185" s="161" t="str">
        <f>IF(HA185&gt;0,VLOOKUP(Бланк!$Q$22,D185:F10195,3,FALSE),"")</f>
        <v/>
      </c>
      <c r="IA185" s="161">
        <f>IF(ISNUMBER(SEARCH(Бланк!$Q$24,D185)),MAX($IA$1:IA184)+1,0)</f>
        <v>0</v>
      </c>
      <c r="IB185" s="161" t="e">
        <f>VLOOKUP(F185,Стекла!$A185:GA$1516,5,FALSE)</f>
        <v>#N/A</v>
      </c>
      <c r="IC185" s="161" t="str">
        <f>IF(IA185&gt;0,VLOOKUP(Бланк!$Q$24,D185:F10195,3,FALSE),"")</f>
        <v/>
      </c>
    </row>
    <row r="186" spans="1:237" x14ac:dyDescent="0.25">
      <c r="A186" s="161">
        <v>186</v>
      </c>
      <c r="B186" s="161">
        <f>IF(AND($E$1="ПУСТО",Стекла!E186&lt;&gt;""),MAX($B$1:B185)+1,IF(ISNUMBER(SEARCH($E$1,Стекла!B186)),MAX($B$1:B185)+1,0))</f>
        <v>0</v>
      </c>
      <c r="D186" s="161" t="str">
        <f>IF(ISERROR(F186),"",INDEX(Стекла!$E$2:$E$1001,F186,1))</f>
        <v/>
      </c>
      <c r="E186" s="161" t="str">
        <f>IF(ISERROR(F186),"",INDEX(Стекла!$B$2:$E$1001,F186,2))</f>
        <v/>
      </c>
      <c r="F186" s="161" t="e">
        <f>MATCH(ROW(A185),$B$2:B384,0)</f>
        <v>#N/A</v>
      </c>
      <c r="G186" s="161" t="str">
        <f>IF(AND(COUNTIF(D$2:D186,D186)=1,D186&lt;&gt;""),COUNT(G$1:G185)+1,"")</f>
        <v/>
      </c>
      <c r="H186" s="161" t="str">
        <f t="shared" si="8"/>
        <v/>
      </c>
      <c r="I186" s="161" t="e">
        <f t="shared" si="9"/>
        <v>#N/A</v>
      </c>
      <c r="J186" s="161">
        <f>IF(ISNUMBER(SEARCH(Бланк!$Q$6,D186)),MAX($J$1:J185)+1,0)</f>
        <v>0</v>
      </c>
      <c r="K186" s="161" t="e">
        <f>VLOOKUP(F186,Стекла!A186:AH1700,5,FALSE)</f>
        <v>#N/A</v>
      </c>
      <c r="L186" s="161" t="str">
        <f>IF(J186&gt;0,VLOOKUP(Бланк!$Q$6,D186:F384,3,FALSE),"")</f>
        <v/>
      </c>
      <c r="AA186" s="161">
        <f>IF(ISNUMBER(SEARCH(Бланк!$Q$8,D186)),MAX($AA$1:AA185)+1,0)</f>
        <v>0</v>
      </c>
      <c r="AB186" s="161" t="e">
        <f>VLOOKUP(F186,Стекла!A186:$AH$1516,5,FALSE)</f>
        <v>#N/A</v>
      </c>
      <c r="AC186" s="161" t="str">
        <f>IF(AA186&gt;0,VLOOKUP(Бланк!$Q$8,D186:F10196,3,FALSE),"")</f>
        <v/>
      </c>
      <c r="AD186" s="161" t="e">
        <f t="shared" si="10"/>
        <v>#N/A</v>
      </c>
      <c r="BA186" s="161">
        <f>IF(ISNUMBER(SEARCH(Бланк!$Q$10,D186)),MAX(BA$1:$BA185)+1,0)</f>
        <v>0</v>
      </c>
      <c r="BB186" s="161" t="e">
        <f>VLOOKUP(F186,Стекла!A186:$H$1516,5,FALSE)</f>
        <v>#N/A</v>
      </c>
      <c r="BC186" s="161" t="str">
        <f>IF(BA186&gt;0,VLOOKUP(Бланк!$Q$10,D186:F10196,3,FALSE),"")</f>
        <v/>
      </c>
      <c r="BD186" s="161" t="e">
        <f t="shared" si="11"/>
        <v>#N/A</v>
      </c>
      <c r="CA186" s="161">
        <f>IF(ISNUMBER(SEARCH(Бланк!$Q$12,D186)),MAX($CA$1:CA185)+1,0)</f>
        <v>0</v>
      </c>
      <c r="CB186" s="161" t="e">
        <f>VLOOKUP(F186,Стекла!$A186:AA$1516,5,FALSE)</f>
        <v>#N/A</v>
      </c>
      <c r="CC186" s="161" t="str">
        <f>IF(CA186&gt;0,VLOOKUP(Бланк!$Q$12,D186:F10196,3,FALSE),"")</f>
        <v/>
      </c>
      <c r="DA186" s="161">
        <f>IF(ISNUMBER(SEARCH(Бланк!$Q$14,D186)),MAX($DA$1:DA185)+1,0)</f>
        <v>0</v>
      </c>
      <c r="DB186" s="161" t="e">
        <f>VLOOKUP(F186,Стекла!$A186:BA$1516,5,FALSE)</f>
        <v>#N/A</v>
      </c>
      <c r="DC186" s="161" t="str">
        <f>IF(DA186&gt;0,VLOOKUP(Бланк!$Q$14,D186:F10196,3,FALSE),"")</f>
        <v/>
      </c>
      <c r="EA186" s="161">
        <f>IF(ISNUMBER(SEARCH(Бланк!$Q$16,D186)),MAX($EA$1:EA185)+1,0)</f>
        <v>0</v>
      </c>
      <c r="EB186" s="161" t="e">
        <f>VLOOKUP(F186,Стекла!$A186:CA$1516,5,FALSE)</f>
        <v>#N/A</v>
      </c>
      <c r="EC186" s="161" t="str">
        <f>IF(EA186&gt;0,VLOOKUP(Бланк!$Q$16,D186:F10196,3,FALSE),"")</f>
        <v/>
      </c>
      <c r="FA186" s="161">
        <f>IF(ISNUMBER(SEARCH(Бланк!$Q$18,D186)),MAX($FA$1:FA185)+1,0)</f>
        <v>0</v>
      </c>
      <c r="FB186" s="161" t="e">
        <f>VLOOKUP(F186,Стекла!$A186:DA$1516,5,FALSE)</f>
        <v>#N/A</v>
      </c>
      <c r="FC186" s="161" t="str">
        <f>IF(FA186&gt;0,VLOOKUP(Бланк!$Q$18,D186:F10196,3,FALSE),"")</f>
        <v/>
      </c>
      <c r="GA186" s="161">
        <f>IF(ISNUMBER(SEARCH(Бланк!$Q$20,D186)),MAX($GA$1:GA185)+1,0)</f>
        <v>0</v>
      </c>
      <c r="GB186" s="161" t="e">
        <f>VLOOKUP(F186,Стекла!$A186:EA$1516,5,FALSE)</f>
        <v>#N/A</v>
      </c>
      <c r="GC186" s="161" t="str">
        <f>IF(GA186&gt;0,VLOOKUP(Бланк!$Q$20,D186:F10196,3,FALSE),"")</f>
        <v/>
      </c>
      <c r="HA186" s="161">
        <f>IF(ISNUMBER(SEARCH(Бланк!$Q$22,D186)),MAX($HA$1:HA185)+1,0)</f>
        <v>0</v>
      </c>
      <c r="HB186" s="161" t="e">
        <f>VLOOKUP(F186,Стекла!$A186:FA$1516,5,FALSE)</f>
        <v>#N/A</v>
      </c>
      <c r="HC186" s="161" t="str">
        <f>IF(HA186&gt;0,VLOOKUP(Бланк!$Q$22,D186:F10196,3,FALSE),"")</f>
        <v/>
      </c>
      <c r="IA186" s="161">
        <f>IF(ISNUMBER(SEARCH(Бланк!$Q$24,D186)),MAX($IA$1:IA185)+1,0)</f>
        <v>0</v>
      </c>
      <c r="IB186" s="161" t="e">
        <f>VLOOKUP(F186,Стекла!$A186:GA$1516,5,FALSE)</f>
        <v>#N/A</v>
      </c>
      <c r="IC186" s="161" t="str">
        <f>IF(IA186&gt;0,VLOOKUP(Бланк!$Q$24,D186:F10196,3,FALSE),"")</f>
        <v/>
      </c>
    </row>
    <row r="187" spans="1:237" x14ac:dyDescent="0.25">
      <c r="A187" s="161">
        <v>187</v>
      </c>
      <c r="B187" s="161">
        <f>IF(AND($E$1="ПУСТО",Стекла!E187&lt;&gt;""),MAX($B$1:B186)+1,IF(ISNUMBER(SEARCH($E$1,Стекла!B187)),MAX($B$1:B186)+1,0))</f>
        <v>0</v>
      </c>
      <c r="D187" s="161" t="str">
        <f>IF(ISERROR(F187),"",INDEX(Стекла!$E$2:$E$1001,F187,1))</f>
        <v/>
      </c>
      <c r="E187" s="161" t="str">
        <f>IF(ISERROR(F187),"",INDEX(Стекла!$B$2:$E$1001,F187,2))</f>
        <v/>
      </c>
      <c r="F187" s="161" t="e">
        <f>MATCH(ROW(A186),$B$2:B385,0)</f>
        <v>#N/A</v>
      </c>
      <c r="G187" s="161" t="str">
        <f>IF(AND(COUNTIF(D$2:D187,D187)=1,D187&lt;&gt;""),COUNT(G$1:G186)+1,"")</f>
        <v/>
      </c>
      <c r="H187" s="161" t="str">
        <f t="shared" si="8"/>
        <v/>
      </c>
      <c r="I187" s="161" t="e">
        <f t="shared" si="9"/>
        <v>#N/A</v>
      </c>
      <c r="J187" s="161">
        <f>IF(ISNUMBER(SEARCH(Бланк!$Q$6,D187)),MAX($J$1:J186)+1,0)</f>
        <v>0</v>
      </c>
      <c r="K187" s="161" t="e">
        <f>VLOOKUP(F187,Стекла!A187:AH1701,5,FALSE)</f>
        <v>#N/A</v>
      </c>
      <c r="L187" s="161" t="str">
        <f>IF(J187&gt;0,VLOOKUP(Бланк!$Q$6,D187:F385,3,FALSE),"")</f>
        <v/>
      </c>
      <c r="AA187" s="161">
        <f>IF(ISNUMBER(SEARCH(Бланк!$Q$8,D187)),MAX($AA$1:AA186)+1,0)</f>
        <v>0</v>
      </c>
      <c r="AB187" s="161" t="e">
        <f>VLOOKUP(F187,Стекла!A187:$AH$1516,5,FALSE)</f>
        <v>#N/A</v>
      </c>
      <c r="AC187" s="161" t="str">
        <f>IF(AA187&gt;0,VLOOKUP(Бланк!$Q$8,D187:F10197,3,FALSE),"")</f>
        <v/>
      </c>
      <c r="AD187" s="161" t="e">
        <f t="shared" si="10"/>
        <v>#N/A</v>
      </c>
      <c r="BA187" s="161">
        <f>IF(ISNUMBER(SEARCH(Бланк!$Q$10,D187)),MAX(BA$1:$BA186)+1,0)</f>
        <v>0</v>
      </c>
      <c r="BB187" s="161" t="e">
        <f>VLOOKUP(F187,Стекла!A187:$H$1516,5,FALSE)</f>
        <v>#N/A</v>
      </c>
      <c r="BC187" s="161" t="str">
        <f>IF(BA187&gt;0,VLOOKUP(Бланк!$Q$10,D187:F10197,3,FALSE),"")</f>
        <v/>
      </c>
      <c r="BD187" s="161" t="e">
        <f t="shared" si="11"/>
        <v>#N/A</v>
      </c>
      <c r="CA187" s="161">
        <f>IF(ISNUMBER(SEARCH(Бланк!$Q$12,D187)),MAX($CA$1:CA186)+1,0)</f>
        <v>0</v>
      </c>
      <c r="CB187" s="161" t="e">
        <f>VLOOKUP(F187,Стекла!$A187:AA$1516,5,FALSE)</f>
        <v>#N/A</v>
      </c>
      <c r="CC187" s="161" t="str">
        <f>IF(CA187&gt;0,VLOOKUP(Бланк!$Q$12,D187:F10197,3,FALSE),"")</f>
        <v/>
      </c>
      <c r="DA187" s="161">
        <f>IF(ISNUMBER(SEARCH(Бланк!$Q$14,D187)),MAX($DA$1:DA186)+1,0)</f>
        <v>0</v>
      </c>
      <c r="DB187" s="161" t="e">
        <f>VLOOKUP(F187,Стекла!$A187:BA$1516,5,FALSE)</f>
        <v>#N/A</v>
      </c>
      <c r="DC187" s="161" t="str">
        <f>IF(DA187&gt;0,VLOOKUP(Бланк!$Q$14,D187:F10197,3,FALSE),"")</f>
        <v/>
      </c>
      <c r="EA187" s="161">
        <f>IF(ISNUMBER(SEARCH(Бланк!$Q$16,D187)),MAX($EA$1:EA186)+1,0)</f>
        <v>0</v>
      </c>
      <c r="EB187" s="161" t="e">
        <f>VLOOKUP(F187,Стекла!$A187:CA$1516,5,FALSE)</f>
        <v>#N/A</v>
      </c>
      <c r="EC187" s="161" t="str">
        <f>IF(EA187&gt;0,VLOOKUP(Бланк!$Q$16,D187:F10197,3,FALSE),"")</f>
        <v/>
      </c>
      <c r="FA187" s="161">
        <f>IF(ISNUMBER(SEARCH(Бланк!$Q$18,D187)),MAX($FA$1:FA186)+1,0)</f>
        <v>0</v>
      </c>
      <c r="FB187" s="161" t="e">
        <f>VLOOKUP(F187,Стекла!$A187:DA$1516,5,FALSE)</f>
        <v>#N/A</v>
      </c>
      <c r="FC187" s="161" t="str">
        <f>IF(FA187&gt;0,VLOOKUP(Бланк!$Q$18,D187:F10197,3,FALSE),"")</f>
        <v/>
      </c>
      <c r="GA187" s="161">
        <f>IF(ISNUMBER(SEARCH(Бланк!$Q$20,D187)),MAX($GA$1:GA186)+1,0)</f>
        <v>0</v>
      </c>
      <c r="GB187" s="161" t="e">
        <f>VLOOKUP(F187,Стекла!$A187:EA$1516,5,FALSE)</f>
        <v>#N/A</v>
      </c>
      <c r="GC187" s="161" t="str">
        <f>IF(GA187&gt;0,VLOOKUP(Бланк!$Q$20,D187:F10197,3,FALSE),"")</f>
        <v/>
      </c>
      <c r="HA187" s="161">
        <f>IF(ISNUMBER(SEARCH(Бланк!$Q$22,D187)),MAX($HA$1:HA186)+1,0)</f>
        <v>0</v>
      </c>
      <c r="HB187" s="161" t="e">
        <f>VLOOKUP(F187,Стекла!$A187:FA$1516,5,FALSE)</f>
        <v>#N/A</v>
      </c>
      <c r="HC187" s="161" t="str">
        <f>IF(HA187&gt;0,VLOOKUP(Бланк!$Q$22,D187:F10197,3,FALSE),"")</f>
        <v/>
      </c>
      <c r="IA187" s="161">
        <f>IF(ISNUMBER(SEARCH(Бланк!$Q$24,D187)),MAX($IA$1:IA186)+1,0)</f>
        <v>0</v>
      </c>
      <c r="IB187" s="161" t="e">
        <f>VLOOKUP(F187,Стекла!$A187:GA$1516,5,FALSE)</f>
        <v>#N/A</v>
      </c>
      <c r="IC187" s="161" t="str">
        <f>IF(IA187&gt;0,VLOOKUP(Бланк!$Q$24,D187:F10197,3,FALSE),"")</f>
        <v/>
      </c>
    </row>
    <row r="188" spans="1:237" x14ac:dyDescent="0.25">
      <c r="A188" s="161">
        <v>188</v>
      </c>
      <c r="B188" s="161">
        <f>IF(AND($E$1="ПУСТО",Стекла!E188&lt;&gt;""),MAX($B$1:B187)+1,IF(ISNUMBER(SEARCH($E$1,Стекла!B188)),MAX($B$1:B187)+1,0))</f>
        <v>0</v>
      </c>
      <c r="D188" s="161" t="str">
        <f>IF(ISERROR(F188),"",INDEX(Стекла!$E$2:$E$1001,F188,1))</f>
        <v/>
      </c>
      <c r="E188" s="161" t="str">
        <f>IF(ISERROR(F188),"",INDEX(Стекла!$B$2:$E$1001,F188,2))</f>
        <v/>
      </c>
      <c r="F188" s="161" t="e">
        <f>MATCH(ROW(A187),$B$2:B386,0)</f>
        <v>#N/A</v>
      </c>
      <c r="G188" s="161" t="str">
        <f>IF(AND(COUNTIF(D$2:D188,D188)=1,D188&lt;&gt;""),COUNT(G$1:G187)+1,"")</f>
        <v/>
      </c>
      <c r="H188" s="161" t="str">
        <f t="shared" si="8"/>
        <v/>
      </c>
      <c r="I188" s="161" t="e">
        <f t="shared" si="9"/>
        <v>#N/A</v>
      </c>
      <c r="J188" s="161">
        <f>IF(ISNUMBER(SEARCH(Бланк!$Q$6,D188)),MAX($J$1:J187)+1,0)</f>
        <v>0</v>
      </c>
      <c r="K188" s="161" t="e">
        <f>VLOOKUP(F188,Стекла!A188:AH1702,5,FALSE)</f>
        <v>#N/A</v>
      </c>
      <c r="L188" s="161" t="str">
        <f>IF(J188&gt;0,VLOOKUP(Бланк!$Q$6,D188:F386,3,FALSE),"")</f>
        <v/>
      </c>
      <c r="AA188" s="161">
        <f>IF(ISNUMBER(SEARCH(Бланк!$Q$8,D188)),MAX($AA$1:AA187)+1,0)</f>
        <v>0</v>
      </c>
      <c r="AB188" s="161" t="e">
        <f>VLOOKUP(F188,Стекла!A188:$AH$1516,5,FALSE)</f>
        <v>#N/A</v>
      </c>
      <c r="AC188" s="161" t="str">
        <f>IF(AA188&gt;0,VLOOKUP(Бланк!$Q$8,D188:F10198,3,FALSE),"")</f>
        <v/>
      </c>
      <c r="AD188" s="161" t="e">
        <f t="shared" si="10"/>
        <v>#N/A</v>
      </c>
      <c r="BA188" s="161">
        <f>IF(ISNUMBER(SEARCH(Бланк!$Q$10,D188)),MAX(BA$1:$BA187)+1,0)</f>
        <v>0</v>
      </c>
      <c r="BB188" s="161" t="e">
        <f>VLOOKUP(F188,Стекла!A188:$H$1516,5,FALSE)</f>
        <v>#N/A</v>
      </c>
      <c r="BC188" s="161" t="str">
        <f>IF(BA188&gt;0,VLOOKUP(Бланк!$Q$10,D188:F10198,3,FALSE),"")</f>
        <v/>
      </c>
      <c r="BD188" s="161" t="e">
        <f t="shared" si="11"/>
        <v>#N/A</v>
      </c>
      <c r="CA188" s="161">
        <f>IF(ISNUMBER(SEARCH(Бланк!$Q$12,D188)),MAX($CA$1:CA187)+1,0)</f>
        <v>0</v>
      </c>
      <c r="CB188" s="161" t="e">
        <f>VLOOKUP(F188,Стекла!$A188:AA$1516,5,FALSE)</f>
        <v>#N/A</v>
      </c>
      <c r="CC188" s="161" t="str">
        <f>IF(CA188&gt;0,VLOOKUP(Бланк!$Q$12,D188:F10198,3,FALSE),"")</f>
        <v/>
      </c>
      <c r="DA188" s="161">
        <f>IF(ISNUMBER(SEARCH(Бланк!$Q$14,D188)),MAX($DA$1:DA187)+1,0)</f>
        <v>0</v>
      </c>
      <c r="DB188" s="161" t="e">
        <f>VLOOKUP(F188,Стекла!$A188:BA$1516,5,FALSE)</f>
        <v>#N/A</v>
      </c>
      <c r="DC188" s="161" t="str">
        <f>IF(DA188&gt;0,VLOOKUP(Бланк!$Q$14,D188:F10198,3,FALSE),"")</f>
        <v/>
      </c>
      <c r="EA188" s="161">
        <f>IF(ISNUMBER(SEARCH(Бланк!$Q$16,D188)),MAX($EA$1:EA187)+1,0)</f>
        <v>0</v>
      </c>
      <c r="EB188" s="161" t="e">
        <f>VLOOKUP(F188,Стекла!$A188:CA$1516,5,FALSE)</f>
        <v>#N/A</v>
      </c>
      <c r="EC188" s="161" t="str">
        <f>IF(EA188&gt;0,VLOOKUP(Бланк!$Q$16,D188:F10198,3,FALSE),"")</f>
        <v/>
      </c>
      <c r="FA188" s="161">
        <f>IF(ISNUMBER(SEARCH(Бланк!$Q$18,D188)),MAX($FA$1:FA187)+1,0)</f>
        <v>0</v>
      </c>
      <c r="FB188" s="161" t="e">
        <f>VLOOKUP(F188,Стекла!$A188:DA$1516,5,FALSE)</f>
        <v>#N/A</v>
      </c>
      <c r="FC188" s="161" t="str">
        <f>IF(FA188&gt;0,VLOOKUP(Бланк!$Q$18,D188:F10198,3,FALSE),"")</f>
        <v/>
      </c>
      <c r="GA188" s="161">
        <f>IF(ISNUMBER(SEARCH(Бланк!$Q$20,D188)),MAX($GA$1:GA187)+1,0)</f>
        <v>0</v>
      </c>
      <c r="GB188" s="161" t="e">
        <f>VLOOKUP(F188,Стекла!$A188:EA$1516,5,FALSE)</f>
        <v>#N/A</v>
      </c>
      <c r="GC188" s="161" t="str">
        <f>IF(GA188&gt;0,VLOOKUP(Бланк!$Q$20,D188:F10198,3,FALSE),"")</f>
        <v/>
      </c>
      <c r="HA188" s="161">
        <f>IF(ISNUMBER(SEARCH(Бланк!$Q$22,D188)),MAX($HA$1:HA187)+1,0)</f>
        <v>0</v>
      </c>
      <c r="HB188" s="161" t="e">
        <f>VLOOKUP(F188,Стекла!$A188:FA$1516,5,FALSE)</f>
        <v>#N/A</v>
      </c>
      <c r="HC188" s="161" t="str">
        <f>IF(HA188&gt;0,VLOOKUP(Бланк!$Q$22,D188:F10198,3,FALSE),"")</f>
        <v/>
      </c>
      <c r="IA188" s="161">
        <f>IF(ISNUMBER(SEARCH(Бланк!$Q$24,D188)),MAX($IA$1:IA187)+1,0)</f>
        <v>0</v>
      </c>
      <c r="IB188" s="161" t="e">
        <f>VLOOKUP(F188,Стекла!$A188:GA$1516,5,FALSE)</f>
        <v>#N/A</v>
      </c>
      <c r="IC188" s="161" t="str">
        <f>IF(IA188&gt;0,VLOOKUP(Бланк!$Q$24,D188:F10198,3,FALSE),"")</f>
        <v/>
      </c>
    </row>
    <row r="189" spans="1:237" x14ac:dyDescent="0.25">
      <c r="A189" s="161">
        <v>189</v>
      </c>
      <c r="B189" s="161">
        <f>IF(AND($E$1="ПУСТО",Стекла!E189&lt;&gt;""),MAX($B$1:B188)+1,IF(ISNUMBER(SEARCH($E$1,Стекла!B189)),MAX($B$1:B188)+1,0))</f>
        <v>0</v>
      </c>
      <c r="D189" s="161" t="str">
        <f>IF(ISERROR(F189),"",INDEX(Стекла!$E$2:$E$1001,F189,1))</f>
        <v/>
      </c>
      <c r="E189" s="161" t="str">
        <f>IF(ISERROR(F189),"",INDEX(Стекла!$B$2:$E$1001,F189,2))</f>
        <v/>
      </c>
      <c r="F189" s="161" t="e">
        <f>MATCH(ROW(A188),$B$2:B387,0)</f>
        <v>#N/A</v>
      </c>
      <c r="G189" s="161" t="str">
        <f>IF(AND(COUNTIF(D$2:D189,D189)=1,D189&lt;&gt;""),COUNT(G$1:G188)+1,"")</f>
        <v/>
      </c>
      <c r="H189" s="161" t="str">
        <f t="shared" si="8"/>
        <v/>
      </c>
      <c r="I189" s="161" t="e">
        <f t="shared" si="9"/>
        <v>#N/A</v>
      </c>
      <c r="J189" s="161">
        <f>IF(ISNUMBER(SEARCH(Бланк!$Q$6,D189)),MAX($J$1:J188)+1,0)</f>
        <v>0</v>
      </c>
      <c r="K189" s="161" t="e">
        <f>VLOOKUP(F189,Стекла!A189:AH1703,5,FALSE)</f>
        <v>#N/A</v>
      </c>
      <c r="L189" s="161" t="str">
        <f>IF(J189&gt;0,VLOOKUP(Бланк!$Q$6,D189:F387,3,FALSE),"")</f>
        <v/>
      </c>
      <c r="AA189" s="161">
        <f>IF(ISNUMBER(SEARCH(Бланк!$Q$8,D189)),MAX($AA$1:AA188)+1,0)</f>
        <v>0</v>
      </c>
      <c r="AB189" s="161" t="e">
        <f>VLOOKUP(F189,Стекла!A189:$AH$1516,5,FALSE)</f>
        <v>#N/A</v>
      </c>
      <c r="AC189" s="161" t="str">
        <f>IF(AA189&gt;0,VLOOKUP(Бланк!$Q$8,D189:F10199,3,FALSE),"")</f>
        <v/>
      </c>
      <c r="AD189" s="161" t="e">
        <f t="shared" si="10"/>
        <v>#N/A</v>
      </c>
      <c r="BA189" s="161">
        <f>IF(ISNUMBER(SEARCH(Бланк!$Q$10,D189)),MAX(BA$1:$BA188)+1,0)</f>
        <v>0</v>
      </c>
      <c r="BB189" s="161" t="e">
        <f>VLOOKUP(F189,Стекла!A189:$H$1516,5,FALSE)</f>
        <v>#N/A</v>
      </c>
      <c r="BC189" s="161" t="str">
        <f>IF(BA189&gt;0,VLOOKUP(Бланк!$Q$10,D189:F10199,3,FALSE),"")</f>
        <v/>
      </c>
      <c r="BD189" s="161" t="e">
        <f t="shared" si="11"/>
        <v>#N/A</v>
      </c>
      <c r="CA189" s="161">
        <f>IF(ISNUMBER(SEARCH(Бланк!$Q$12,D189)),MAX($CA$1:CA188)+1,0)</f>
        <v>0</v>
      </c>
      <c r="CB189" s="161" t="e">
        <f>VLOOKUP(F189,Стекла!$A189:AA$1516,5,FALSE)</f>
        <v>#N/A</v>
      </c>
      <c r="CC189" s="161" t="str">
        <f>IF(CA189&gt;0,VLOOKUP(Бланк!$Q$12,D189:F10199,3,FALSE),"")</f>
        <v/>
      </c>
      <c r="DA189" s="161">
        <f>IF(ISNUMBER(SEARCH(Бланк!$Q$14,D189)),MAX($DA$1:DA188)+1,0)</f>
        <v>0</v>
      </c>
      <c r="DB189" s="161" t="e">
        <f>VLOOKUP(F189,Стекла!$A189:BA$1516,5,FALSE)</f>
        <v>#N/A</v>
      </c>
      <c r="DC189" s="161" t="str">
        <f>IF(DA189&gt;0,VLOOKUP(Бланк!$Q$14,D189:F10199,3,FALSE),"")</f>
        <v/>
      </c>
      <c r="EA189" s="161">
        <f>IF(ISNUMBER(SEARCH(Бланк!$Q$16,D189)),MAX($EA$1:EA188)+1,0)</f>
        <v>0</v>
      </c>
      <c r="EB189" s="161" t="e">
        <f>VLOOKUP(F189,Стекла!$A189:CA$1516,5,FALSE)</f>
        <v>#N/A</v>
      </c>
      <c r="EC189" s="161" t="str">
        <f>IF(EA189&gt;0,VLOOKUP(Бланк!$Q$16,D189:F10199,3,FALSE),"")</f>
        <v/>
      </c>
      <c r="FA189" s="161">
        <f>IF(ISNUMBER(SEARCH(Бланк!$Q$18,D189)),MAX($FA$1:FA188)+1,0)</f>
        <v>0</v>
      </c>
      <c r="FB189" s="161" t="e">
        <f>VLOOKUP(F189,Стекла!$A189:DA$1516,5,FALSE)</f>
        <v>#N/A</v>
      </c>
      <c r="FC189" s="161" t="str">
        <f>IF(FA189&gt;0,VLOOKUP(Бланк!$Q$18,D189:F10199,3,FALSE),"")</f>
        <v/>
      </c>
      <c r="GA189" s="161">
        <f>IF(ISNUMBER(SEARCH(Бланк!$Q$20,D189)),MAX($GA$1:GA188)+1,0)</f>
        <v>0</v>
      </c>
      <c r="GB189" s="161" t="e">
        <f>VLOOKUP(F189,Стекла!$A189:EA$1516,5,FALSE)</f>
        <v>#N/A</v>
      </c>
      <c r="GC189" s="161" t="str">
        <f>IF(GA189&gt;0,VLOOKUP(Бланк!$Q$20,D189:F10199,3,FALSE),"")</f>
        <v/>
      </c>
      <c r="HA189" s="161">
        <f>IF(ISNUMBER(SEARCH(Бланк!$Q$22,D189)),MAX($HA$1:HA188)+1,0)</f>
        <v>0</v>
      </c>
      <c r="HB189" s="161" t="e">
        <f>VLOOKUP(F189,Стекла!$A189:FA$1516,5,FALSE)</f>
        <v>#N/A</v>
      </c>
      <c r="HC189" s="161" t="str">
        <f>IF(HA189&gt;0,VLOOKUP(Бланк!$Q$22,D189:F10199,3,FALSE),"")</f>
        <v/>
      </c>
      <c r="IA189" s="161">
        <f>IF(ISNUMBER(SEARCH(Бланк!$Q$24,D189)),MAX($IA$1:IA188)+1,0)</f>
        <v>0</v>
      </c>
      <c r="IB189" s="161" t="e">
        <f>VLOOKUP(F189,Стекла!$A189:GA$1516,5,FALSE)</f>
        <v>#N/A</v>
      </c>
      <c r="IC189" s="161" t="str">
        <f>IF(IA189&gt;0,VLOOKUP(Бланк!$Q$24,D189:F10199,3,FALSE),"")</f>
        <v/>
      </c>
    </row>
    <row r="190" spans="1:237" x14ac:dyDescent="0.25">
      <c r="A190" s="161">
        <v>190</v>
      </c>
      <c r="B190" s="161">
        <f>IF(AND($E$1="ПУСТО",Стекла!E190&lt;&gt;""),MAX($B$1:B189)+1,IF(ISNUMBER(SEARCH($E$1,Стекла!B190)),MAX($B$1:B189)+1,0))</f>
        <v>0</v>
      </c>
      <c r="D190" s="161" t="str">
        <f>IF(ISERROR(F190),"",INDEX(Стекла!$E$2:$E$1001,F190,1))</f>
        <v/>
      </c>
      <c r="E190" s="161" t="str">
        <f>IF(ISERROR(F190),"",INDEX(Стекла!$B$2:$E$1001,F190,2))</f>
        <v/>
      </c>
      <c r="F190" s="161" t="e">
        <f>MATCH(ROW(A189),$B$2:B388,0)</f>
        <v>#N/A</v>
      </c>
      <c r="G190" s="161" t="str">
        <f>IF(AND(COUNTIF(D$2:D190,D190)=1,D190&lt;&gt;""),COUNT(G$1:G189)+1,"")</f>
        <v/>
      </c>
      <c r="H190" s="161" t="str">
        <f t="shared" si="8"/>
        <v/>
      </c>
      <c r="I190" s="161" t="e">
        <f t="shared" si="9"/>
        <v>#N/A</v>
      </c>
      <c r="J190" s="161">
        <f>IF(ISNUMBER(SEARCH(Бланк!$Q$6,D190)),MAX($J$1:J189)+1,0)</f>
        <v>0</v>
      </c>
      <c r="K190" s="161" t="e">
        <f>VLOOKUP(F190,Стекла!A190:AH1704,5,FALSE)</f>
        <v>#N/A</v>
      </c>
      <c r="L190" s="161" t="str">
        <f>IF(J190&gt;0,VLOOKUP(Бланк!$Q$6,D190:F388,3,FALSE),"")</f>
        <v/>
      </c>
      <c r="AA190" s="161">
        <f>IF(ISNUMBER(SEARCH(Бланк!$Q$8,D190)),MAX($AA$1:AA189)+1,0)</f>
        <v>0</v>
      </c>
      <c r="AB190" s="161" t="e">
        <f>VLOOKUP(F190,Стекла!A190:$AH$1516,5,FALSE)</f>
        <v>#N/A</v>
      </c>
      <c r="AC190" s="161" t="str">
        <f>IF(AA190&gt;0,VLOOKUP(Бланк!$Q$8,D190:F10200,3,FALSE),"")</f>
        <v/>
      </c>
      <c r="AD190" s="161" t="e">
        <f t="shared" si="10"/>
        <v>#N/A</v>
      </c>
      <c r="BA190" s="161">
        <f>IF(ISNUMBER(SEARCH(Бланк!$Q$10,D190)),MAX(BA$1:$BA189)+1,0)</f>
        <v>0</v>
      </c>
      <c r="BB190" s="161" t="e">
        <f>VLOOKUP(F190,Стекла!A190:$H$1516,5,FALSE)</f>
        <v>#N/A</v>
      </c>
      <c r="BC190" s="161" t="str">
        <f>IF(BA190&gt;0,VLOOKUP(Бланк!$Q$10,D190:F10200,3,FALSE),"")</f>
        <v/>
      </c>
      <c r="BD190" s="161" t="e">
        <f t="shared" si="11"/>
        <v>#N/A</v>
      </c>
      <c r="CA190" s="161">
        <f>IF(ISNUMBER(SEARCH(Бланк!$Q$12,D190)),MAX($CA$1:CA189)+1,0)</f>
        <v>0</v>
      </c>
      <c r="CB190" s="161" t="e">
        <f>VLOOKUP(F190,Стекла!$A190:AA$1516,5,FALSE)</f>
        <v>#N/A</v>
      </c>
      <c r="CC190" s="161" t="str">
        <f>IF(CA190&gt;0,VLOOKUP(Бланк!$Q$12,D190:F10200,3,FALSE),"")</f>
        <v/>
      </c>
      <c r="DA190" s="161">
        <f>IF(ISNUMBER(SEARCH(Бланк!$Q$14,D190)),MAX($DA$1:DA189)+1,0)</f>
        <v>0</v>
      </c>
      <c r="DB190" s="161" t="e">
        <f>VLOOKUP(F190,Стекла!$A190:BA$1516,5,FALSE)</f>
        <v>#N/A</v>
      </c>
      <c r="DC190" s="161" t="str">
        <f>IF(DA190&gt;0,VLOOKUP(Бланк!$Q$14,D190:F10200,3,FALSE),"")</f>
        <v/>
      </c>
      <c r="EA190" s="161">
        <f>IF(ISNUMBER(SEARCH(Бланк!$Q$16,D190)),MAX($EA$1:EA189)+1,0)</f>
        <v>0</v>
      </c>
      <c r="EB190" s="161" t="e">
        <f>VLOOKUP(F190,Стекла!$A190:CA$1516,5,FALSE)</f>
        <v>#N/A</v>
      </c>
      <c r="EC190" s="161" t="str">
        <f>IF(EA190&gt;0,VLOOKUP(Бланк!$Q$16,D190:F10200,3,FALSE),"")</f>
        <v/>
      </c>
      <c r="FA190" s="161">
        <f>IF(ISNUMBER(SEARCH(Бланк!$Q$18,D190)),MAX($FA$1:FA189)+1,0)</f>
        <v>0</v>
      </c>
      <c r="FB190" s="161" t="e">
        <f>VLOOKUP(F190,Стекла!$A190:DA$1516,5,FALSE)</f>
        <v>#N/A</v>
      </c>
      <c r="FC190" s="161" t="str">
        <f>IF(FA190&gt;0,VLOOKUP(Бланк!$Q$18,D190:F10200,3,FALSE),"")</f>
        <v/>
      </c>
      <c r="GA190" s="161">
        <f>IF(ISNUMBER(SEARCH(Бланк!$Q$20,D190)),MAX($GA$1:GA189)+1,0)</f>
        <v>0</v>
      </c>
      <c r="GB190" s="161" t="e">
        <f>VLOOKUP(F190,Стекла!$A190:EA$1516,5,FALSE)</f>
        <v>#N/A</v>
      </c>
      <c r="GC190" s="161" t="str">
        <f>IF(GA190&gt;0,VLOOKUP(Бланк!$Q$20,D190:F10200,3,FALSE),"")</f>
        <v/>
      </c>
      <c r="HA190" s="161">
        <f>IF(ISNUMBER(SEARCH(Бланк!$Q$22,D190)),MAX($HA$1:HA189)+1,0)</f>
        <v>0</v>
      </c>
      <c r="HB190" s="161" t="e">
        <f>VLOOKUP(F190,Стекла!$A190:FA$1516,5,FALSE)</f>
        <v>#N/A</v>
      </c>
      <c r="HC190" s="161" t="str">
        <f>IF(HA190&gt;0,VLOOKUP(Бланк!$Q$22,D190:F10200,3,FALSE),"")</f>
        <v/>
      </c>
      <c r="IA190" s="161">
        <f>IF(ISNUMBER(SEARCH(Бланк!$Q$24,D190)),MAX($IA$1:IA189)+1,0)</f>
        <v>0</v>
      </c>
      <c r="IB190" s="161" t="e">
        <f>VLOOKUP(F190,Стекла!$A190:GA$1516,5,FALSE)</f>
        <v>#N/A</v>
      </c>
      <c r="IC190" s="161" t="str">
        <f>IF(IA190&gt;0,VLOOKUP(Бланк!$Q$24,D190:F10200,3,FALSE),"")</f>
        <v/>
      </c>
    </row>
    <row r="191" spans="1:237" x14ac:dyDescent="0.25">
      <c r="A191" s="161">
        <v>191</v>
      </c>
      <c r="B191" s="161">
        <f>IF(AND($E$1="ПУСТО",Стекла!E191&lt;&gt;""),MAX($B$1:B190)+1,IF(ISNUMBER(SEARCH($E$1,Стекла!B191)),MAX($B$1:B190)+1,0))</f>
        <v>0</v>
      </c>
      <c r="D191" s="161" t="str">
        <f>IF(ISERROR(F191),"",INDEX(Стекла!$E$2:$E$1001,F191,1))</f>
        <v/>
      </c>
      <c r="E191" s="161" t="str">
        <f>IF(ISERROR(F191),"",INDEX(Стекла!$B$2:$E$1001,F191,2))</f>
        <v/>
      </c>
      <c r="F191" s="161" t="e">
        <f>MATCH(ROW(A190),$B$2:B389,0)</f>
        <v>#N/A</v>
      </c>
      <c r="G191" s="161" t="str">
        <f>IF(AND(COUNTIF(D$2:D191,D191)=1,D191&lt;&gt;""),COUNT(G$1:G190)+1,"")</f>
        <v/>
      </c>
      <c r="H191" s="161" t="str">
        <f t="shared" si="8"/>
        <v/>
      </c>
      <c r="I191" s="161" t="e">
        <f t="shared" si="9"/>
        <v>#N/A</v>
      </c>
      <c r="J191" s="161">
        <f>IF(ISNUMBER(SEARCH(Бланк!$Q$6,D191)),MAX($J$1:J190)+1,0)</f>
        <v>0</v>
      </c>
      <c r="K191" s="161" t="e">
        <f>VLOOKUP(F191,Стекла!A191:AH1705,5,FALSE)</f>
        <v>#N/A</v>
      </c>
      <c r="L191" s="161" t="str">
        <f>IF(J191&gt;0,VLOOKUP(Бланк!$Q$6,D191:F389,3,FALSE),"")</f>
        <v/>
      </c>
      <c r="AA191" s="161">
        <f>IF(ISNUMBER(SEARCH(Бланк!$Q$8,D191)),MAX($AA$1:AA190)+1,0)</f>
        <v>0</v>
      </c>
      <c r="AB191" s="161" t="e">
        <f>VLOOKUP(F191,Стекла!A191:$AH$1516,5,FALSE)</f>
        <v>#N/A</v>
      </c>
      <c r="AC191" s="161" t="str">
        <f>IF(AA191&gt;0,VLOOKUP(Бланк!$Q$8,D191:F10201,3,FALSE),"")</f>
        <v/>
      </c>
      <c r="AD191" s="161" t="e">
        <f t="shared" si="10"/>
        <v>#N/A</v>
      </c>
      <c r="BA191" s="161">
        <f>IF(ISNUMBER(SEARCH(Бланк!$Q$10,D191)),MAX(BA$1:$BA190)+1,0)</f>
        <v>0</v>
      </c>
      <c r="BB191" s="161" t="e">
        <f>VLOOKUP(F191,Стекла!A191:$H$1516,5,FALSE)</f>
        <v>#N/A</v>
      </c>
      <c r="BC191" s="161" t="str">
        <f>IF(BA191&gt;0,VLOOKUP(Бланк!$Q$10,D191:F10201,3,FALSE),"")</f>
        <v/>
      </c>
      <c r="BD191" s="161" t="e">
        <f t="shared" si="11"/>
        <v>#N/A</v>
      </c>
      <c r="CA191" s="161">
        <f>IF(ISNUMBER(SEARCH(Бланк!$Q$12,D191)),MAX($CA$1:CA190)+1,0)</f>
        <v>0</v>
      </c>
      <c r="CB191" s="161" t="e">
        <f>VLOOKUP(F191,Стекла!$A191:AA$1516,5,FALSE)</f>
        <v>#N/A</v>
      </c>
      <c r="CC191" s="161" t="str">
        <f>IF(CA191&gt;0,VLOOKUP(Бланк!$Q$12,D191:F10201,3,FALSE),"")</f>
        <v/>
      </c>
      <c r="DA191" s="161">
        <f>IF(ISNUMBER(SEARCH(Бланк!$Q$14,D191)),MAX($DA$1:DA190)+1,0)</f>
        <v>0</v>
      </c>
      <c r="DB191" s="161" t="e">
        <f>VLOOKUP(F191,Стекла!$A191:BA$1516,5,FALSE)</f>
        <v>#N/A</v>
      </c>
      <c r="DC191" s="161" t="str">
        <f>IF(DA191&gt;0,VLOOKUP(Бланк!$Q$14,D191:F10201,3,FALSE),"")</f>
        <v/>
      </c>
      <c r="EA191" s="161">
        <f>IF(ISNUMBER(SEARCH(Бланк!$Q$16,D191)),MAX($EA$1:EA190)+1,0)</f>
        <v>0</v>
      </c>
      <c r="EB191" s="161" t="e">
        <f>VLOOKUP(F191,Стекла!$A191:CA$1516,5,FALSE)</f>
        <v>#N/A</v>
      </c>
      <c r="EC191" s="161" t="str">
        <f>IF(EA191&gt;0,VLOOKUP(Бланк!$Q$16,D191:F10201,3,FALSE),"")</f>
        <v/>
      </c>
      <c r="FA191" s="161">
        <f>IF(ISNUMBER(SEARCH(Бланк!$Q$18,D191)),MAX($FA$1:FA190)+1,0)</f>
        <v>0</v>
      </c>
      <c r="FB191" s="161" t="e">
        <f>VLOOKUP(F191,Стекла!$A191:DA$1516,5,FALSE)</f>
        <v>#N/A</v>
      </c>
      <c r="FC191" s="161" t="str">
        <f>IF(FA191&gt;0,VLOOKUP(Бланк!$Q$18,D191:F10201,3,FALSE),"")</f>
        <v/>
      </c>
      <c r="GA191" s="161">
        <f>IF(ISNUMBER(SEARCH(Бланк!$Q$20,D191)),MAX($GA$1:GA190)+1,0)</f>
        <v>0</v>
      </c>
      <c r="GB191" s="161" t="e">
        <f>VLOOKUP(F191,Стекла!$A191:EA$1516,5,FALSE)</f>
        <v>#N/A</v>
      </c>
      <c r="GC191" s="161" t="str">
        <f>IF(GA191&gt;0,VLOOKUP(Бланк!$Q$20,D191:F10201,3,FALSE),"")</f>
        <v/>
      </c>
      <c r="HA191" s="161">
        <f>IF(ISNUMBER(SEARCH(Бланк!$Q$22,D191)),MAX($HA$1:HA190)+1,0)</f>
        <v>0</v>
      </c>
      <c r="HB191" s="161" t="e">
        <f>VLOOKUP(F191,Стекла!$A191:FA$1516,5,FALSE)</f>
        <v>#N/A</v>
      </c>
      <c r="HC191" s="161" t="str">
        <f>IF(HA191&gt;0,VLOOKUP(Бланк!$Q$22,D191:F10201,3,FALSE),"")</f>
        <v/>
      </c>
      <c r="IA191" s="161">
        <f>IF(ISNUMBER(SEARCH(Бланк!$Q$24,D191)),MAX($IA$1:IA190)+1,0)</f>
        <v>0</v>
      </c>
      <c r="IB191" s="161" t="e">
        <f>VLOOKUP(F191,Стекла!$A191:GA$1516,5,FALSE)</f>
        <v>#N/A</v>
      </c>
      <c r="IC191" s="161" t="str">
        <f>IF(IA191&gt;0,VLOOKUP(Бланк!$Q$24,D191:F10201,3,FALSE),"")</f>
        <v/>
      </c>
    </row>
    <row r="192" spans="1:237" x14ac:dyDescent="0.25">
      <c r="A192" s="161">
        <v>192</v>
      </c>
      <c r="B192" s="161">
        <f>IF(AND($E$1="ПУСТО",Стекла!E192&lt;&gt;""),MAX($B$1:B191)+1,IF(ISNUMBER(SEARCH($E$1,Стекла!B192)),MAX($B$1:B191)+1,0))</f>
        <v>0</v>
      </c>
      <c r="D192" s="161" t="str">
        <f>IF(ISERROR(F192),"",INDEX(Стекла!$E$2:$E$1001,F192,1))</f>
        <v/>
      </c>
      <c r="E192" s="161" t="str">
        <f>IF(ISERROR(F192),"",INDEX(Стекла!$B$2:$E$1001,F192,2))</f>
        <v/>
      </c>
      <c r="F192" s="161" t="e">
        <f>MATCH(ROW(A191),$B$2:B390,0)</f>
        <v>#N/A</v>
      </c>
      <c r="G192" s="161" t="str">
        <f>IF(AND(COUNTIF(D$2:D192,D192)=1,D192&lt;&gt;""),COUNT(G$1:G191)+1,"")</f>
        <v/>
      </c>
      <c r="H192" s="161" t="str">
        <f t="shared" si="8"/>
        <v/>
      </c>
      <c r="I192" s="161" t="e">
        <f t="shared" si="9"/>
        <v>#N/A</v>
      </c>
      <c r="J192" s="161">
        <f>IF(ISNUMBER(SEARCH(Бланк!$Q$6,D192)),MAX($J$1:J191)+1,0)</f>
        <v>0</v>
      </c>
      <c r="K192" s="161" t="e">
        <f>VLOOKUP(F192,Стекла!A192:AH1706,5,FALSE)</f>
        <v>#N/A</v>
      </c>
      <c r="L192" s="161" t="str">
        <f>IF(J192&gt;0,VLOOKUP(Бланк!$Q$6,D192:F390,3,FALSE),"")</f>
        <v/>
      </c>
      <c r="AA192" s="161">
        <f>IF(ISNUMBER(SEARCH(Бланк!$Q$8,D192)),MAX($AA$1:AA191)+1,0)</f>
        <v>0</v>
      </c>
      <c r="AB192" s="161" t="e">
        <f>VLOOKUP(F192,Стекла!A192:$AH$1516,5,FALSE)</f>
        <v>#N/A</v>
      </c>
      <c r="AC192" s="161" t="str">
        <f>IF(AA192&gt;0,VLOOKUP(Бланк!$Q$8,D192:F10202,3,FALSE),"")</f>
        <v/>
      </c>
      <c r="AD192" s="161" t="e">
        <f t="shared" si="10"/>
        <v>#N/A</v>
      </c>
      <c r="BA192" s="161">
        <f>IF(ISNUMBER(SEARCH(Бланк!$Q$10,D192)),MAX(BA$1:$BA191)+1,0)</f>
        <v>0</v>
      </c>
      <c r="BB192" s="161" t="e">
        <f>VLOOKUP(F192,Стекла!A192:$H$1516,5,FALSE)</f>
        <v>#N/A</v>
      </c>
      <c r="BC192" s="161" t="str">
        <f>IF(BA192&gt;0,VLOOKUP(Бланк!$Q$10,D192:F10202,3,FALSE),"")</f>
        <v/>
      </c>
      <c r="BD192" s="161" t="e">
        <f t="shared" si="11"/>
        <v>#N/A</v>
      </c>
      <c r="CA192" s="161">
        <f>IF(ISNUMBER(SEARCH(Бланк!$Q$12,D192)),MAX($CA$1:CA191)+1,0)</f>
        <v>0</v>
      </c>
      <c r="CB192" s="161" t="e">
        <f>VLOOKUP(F192,Стекла!$A192:AA$1516,5,FALSE)</f>
        <v>#N/A</v>
      </c>
      <c r="CC192" s="161" t="str">
        <f>IF(CA192&gt;0,VLOOKUP(Бланк!$Q$12,D192:F10202,3,FALSE),"")</f>
        <v/>
      </c>
      <c r="DA192" s="161">
        <f>IF(ISNUMBER(SEARCH(Бланк!$Q$14,D192)),MAX($DA$1:DA191)+1,0)</f>
        <v>0</v>
      </c>
      <c r="DB192" s="161" t="e">
        <f>VLOOKUP(F192,Стекла!$A192:BA$1516,5,FALSE)</f>
        <v>#N/A</v>
      </c>
      <c r="DC192" s="161" t="str">
        <f>IF(DA192&gt;0,VLOOKUP(Бланк!$Q$14,D192:F10202,3,FALSE),"")</f>
        <v/>
      </c>
      <c r="EA192" s="161">
        <f>IF(ISNUMBER(SEARCH(Бланк!$Q$16,D192)),MAX($EA$1:EA191)+1,0)</f>
        <v>0</v>
      </c>
      <c r="EB192" s="161" t="e">
        <f>VLOOKUP(F192,Стекла!$A192:CA$1516,5,FALSE)</f>
        <v>#N/A</v>
      </c>
      <c r="EC192" s="161" t="str">
        <f>IF(EA192&gt;0,VLOOKUP(Бланк!$Q$16,D192:F10202,3,FALSE),"")</f>
        <v/>
      </c>
      <c r="FA192" s="161">
        <f>IF(ISNUMBER(SEARCH(Бланк!$Q$18,D192)),MAX($FA$1:FA191)+1,0)</f>
        <v>0</v>
      </c>
      <c r="FB192" s="161" t="e">
        <f>VLOOKUP(F192,Стекла!$A192:DA$1516,5,FALSE)</f>
        <v>#N/A</v>
      </c>
      <c r="FC192" s="161" t="str">
        <f>IF(FA192&gt;0,VLOOKUP(Бланк!$Q$18,D192:F10202,3,FALSE),"")</f>
        <v/>
      </c>
      <c r="GA192" s="161">
        <f>IF(ISNUMBER(SEARCH(Бланк!$Q$20,D192)),MAX($GA$1:GA191)+1,0)</f>
        <v>0</v>
      </c>
      <c r="GB192" s="161" t="e">
        <f>VLOOKUP(F192,Стекла!$A192:EA$1516,5,FALSE)</f>
        <v>#N/A</v>
      </c>
      <c r="GC192" s="161" t="str">
        <f>IF(GA192&gt;0,VLOOKUP(Бланк!$Q$20,D192:F10202,3,FALSE),"")</f>
        <v/>
      </c>
      <c r="HA192" s="161">
        <f>IF(ISNUMBER(SEARCH(Бланк!$Q$22,D192)),MAX($HA$1:HA191)+1,0)</f>
        <v>0</v>
      </c>
      <c r="HB192" s="161" t="e">
        <f>VLOOKUP(F192,Стекла!$A192:FA$1516,5,FALSE)</f>
        <v>#N/A</v>
      </c>
      <c r="HC192" s="161" t="str">
        <f>IF(HA192&gt;0,VLOOKUP(Бланк!$Q$22,D192:F10202,3,FALSE),"")</f>
        <v/>
      </c>
      <c r="IA192" s="161">
        <f>IF(ISNUMBER(SEARCH(Бланк!$Q$24,D192)),MAX($IA$1:IA191)+1,0)</f>
        <v>0</v>
      </c>
      <c r="IB192" s="161" t="e">
        <f>VLOOKUP(F192,Стекла!$A192:GA$1516,5,FALSE)</f>
        <v>#N/A</v>
      </c>
      <c r="IC192" s="161" t="str">
        <f>IF(IA192&gt;0,VLOOKUP(Бланк!$Q$24,D192:F10202,3,FALSE),"")</f>
        <v/>
      </c>
    </row>
    <row r="193" spans="1:237" x14ac:dyDescent="0.25">
      <c r="A193" s="161">
        <v>193</v>
      </c>
      <c r="B193" s="161">
        <f>IF(AND($E$1="ПУСТО",Стекла!E193&lt;&gt;""),MAX($B$1:B192)+1,IF(ISNUMBER(SEARCH($E$1,Стекла!B193)),MAX($B$1:B192)+1,0))</f>
        <v>0</v>
      </c>
      <c r="D193" s="161" t="str">
        <f>IF(ISERROR(F193),"",INDEX(Стекла!$E$2:$E$1001,F193,1))</f>
        <v/>
      </c>
      <c r="E193" s="161" t="str">
        <f>IF(ISERROR(F193),"",INDEX(Стекла!$B$2:$E$1001,F193,2))</f>
        <v/>
      </c>
      <c r="F193" s="161" t="e">
        <f>MATCH(ROW(A192),$B$2:B391,0)</f>
        <v>#N/A</v>
      </c>
      <c r="G193" s="161" t="str">
        <f>IF(AND(COUNTIF(D$2:D193,D193)=1,D193&lt;&gt;""),COUNT(G$1:G192)+1,"")</f>
        <v/>
      </c>
      <c r="H193" s="161" t="str">
        <f t="shared" si="8"/>
        <v/>
      </c>
      <c r="I193" s="161" t="e">
        <f t="shared" si="9"/>
        <v>#N/A</v>
      </c>
      <c r="J193" s="161">
        <f>IF(ISNUMBER(SEARCH(Бланк!$Q$6,D193)),MAX($J$1:J192)+1,0)</f>
        <v>0</v>
      </c>
      <c r="K193" s="161" t="e">
        <f>VLOOKUP(F193,Стекла!A193:AH1707,5,FALSE)</f>
        <v>#N/A</v>
      </c>
      <c r="L193" s="161" t="str">
        <f>IF(J193&gt;0,VLOOKUP(Бланк!$Q$6,D193:F391,3,FALSE),"")</f>
        <v/>
      </c>
      <c r="AA193" s="161">
        <f>IF(ISNUMBER(SEARCH(Бланк!$Q$8,D193)),MAX($AA$1:AA192)+1,0)</f>
        <v>0</v>
      </c>
      <c r="AB193" s="161" t="e">
        <f>VLOOKUP(F193,Стекла!A193:$AH$1516,5,FALSE)</f>
        <v>#N/A</v>
      </c>
      <c r="AC193" s="161" t="str">
        <f>IF(AA193&gt;0,VLOOKUP(Бланк!$Q$8,D193:F10203,3,FALSE),"")</f>
        <v/>
      </c>
      <c r="AD193" s="161" t="e">
        <f t="shared" si="10"/>
        <v>#N/A</v>
      </c>
      <c r="BA193" s="161">
        <f>IF(ISNUMBER(SEARCH(Бланк!$Q$10,D193)),MAX(BA$1:$BA192)+1,0)</f>
        <v>0</v>
      </c>
      <c r="BB193" s="161" t="e">
        <f>VLOOKUP(F193,Стекла!A193:$H$1516,5,FALSE)</f>
        <v>#N/A</v>
      </c>
      <c r="BC193" s="161" t="str">
        <f>IF(BA193&gt;0,VLOOKUP(Бланк!$Q$10,D193:F10203,3,FALSE),"")</f>
        <v/>
      </c>
      <c r="BD193" s="161" t="e">
        <f t="shared" si="11"/>
        <v>#N/A</v>
      </c>
      <c r="CA193" s="161">
        <f>IF(ISNUMBER(SEARCH(Бланк!$Q$12,D193)),MAX($CA$1:CA192)+1,0)</f>
        <v>0</v>
      </c>
      <c r="CB193" s="161" t="e">
        <f>VLOOKUP(F193,Стекла!$A193:AA$1516,5,FALSE)</f>
        <v>#N/A</v>
      </c>
      <c r="CC193" s="161" t="str">
        <f>IF(CA193&gt;0,VLOOKUP(Бланк!$Q$12,D193:F10203,3,FALSE),"")</f>
        <v/>
      </c>
      <c r="DA193" s="161">
        <f>IF(ISNUMBER(SEARCH(Бланк!$Q$14,D193)),MAX($DA$1:DA192)+1,0)</f>
        <v>0</v>
      </c>
      <c r="DB193" s="161" t="e">
        <f>VLOOKUP(F193,Стекла!$A193:BA$1516,5,FALSE)</f>
        <v>#N/A</v>
      </c>
      <c r="DC193" s="161" t="str">
        <f>IF(DA193&gt;0,VLOOKUP(Бланк!$Q$14,D193:F10203,3,FALSE),"")</f>
        <v/>
      </c>
      <c r="EA193" s="161">
        <f>IF(ISNUMBER(SEARCH(Бланк!$Q$16,D193)),MAX($EA$1:EA192)+1,0)</f>
        <v>0</v>
      </c>
      <c r="EB193" s="161" t="e">
        <f>VLOOKUP(F193,Стекла!$A193:CA$1516,5,FALSE)</f>
        <v>#N/A</v>
      </c>
      <c r="EC193" s="161" t="str">
        <f>IF(EA193&gt;0,VLOOKUP(Бланк!$Q$16,D193:F10203,3,FALSE),"")</f>
        <v/>
      </c>
      <c r="FA193" s="161">
        <f>IF(ISNUMBER(SEARCH(Бланк!$Q$18,D193)),MAX($FA$1:FA192)+1,0)</f>
        <v>0</v>
      </c>
      <c r="FB193" s="161" t="e">
        <f>VLOOKUP(F193,Стекла!$A193:DA$1516,5,FALSE)</f>
        <v>#N/A</v>
      </c>
      <c r="FC193" s="161" t="str">
        <f>IF(FA193&gt;0,VLOOKUP(Бланк!$Q$18,D193:F10203,3,FALSE),"")</f>
        <v/>
      </c>
      <c r="GA193" s="161">
        <f>IF(ISNUMBER(SEARCH(Бланк!$Q$20,D193)),MAX($GA$1:GA192)+1,0)</f>
        <v>0</v>
      </c>
      <c r="GB193" s="161" t="e">
        <f>VLOOKUP(F193,Стекла!$A193:EA$1516,5,FALSE)</f>
        <v>#N/A</v>
      </c>
      <c r="GC193" s="161" t="str">
        <f>IF(GA193&gt;0,VLOOKUP(Бланк!$Q$20,D193:F10203,3,FALSE),"")</f>
        <v/>
      </c>
      <c r="HA193" s="161">
        <f>IF(ISNUMBER(SEARCH(Бланк!$Q$22,D193)),MAX($HA$1:HA192)+1,0)</f>
        <v>0</v>
      </c>
      <c r="HB193" s="161" t="e">
        <f>VLOOKUP(F193,Стекла!$A193:FA$1516,5,FALSE)</f>
        <v>#N/A</v>
      </c>
      <c r="HC193" s="161" t="str">
        <f>IF(HA193&gt;0,VLOOKUP(Бланк!$Q$22,D193:F10203,3,FALSE),"")</f>
        <v/>
      </c>
      <c r="IA193" s="161">
        <f>IF(ISNUMBER(SEARCH(Бланк!$Q$24,D193)),MAX($IA$1:IA192)+1,0)</f>
        <v>0</v>
      </c>
      <c r="IB193" s="161" t="e">
        <f>VLOOKUP(F193,Стекла!$A193:GA$1516,5,FALSE)</f>
        <v>#N/A</v>
      </c>
      <c r="IC193" s="161" t="str">
        <f>IF(IA193&gt;0,VLOOKUP(Бланк!$Q$24,D193:F10203,3,FALSE),"")</f>
        <v/>
      </c>
    </row>
    <row r="194" spans="1:237" x14ac:dyDescent="0.25">
      <c r="A194" s="161">
        <v>194</v>
      </c>
      <c r="B194" s="161">
        <f>IF(AND($E$1="ПУСТО",Стекла!E194&lt;&gt;""),MAX($B$1:B193)+1,IF(ISNUMBER(SEARCH($E$1,Стекла!B194)),MAX($B$1:B193)+1,0))</f>
        <v>0</v>
      </c>
      <c r="D194" s="161" t="str">
        <f>IF(ISERROR(F194),"",INDEX(Стекла!$E$2:$E$1001,F194,1))</f>
        <v/>
      </c>
      <c r="E194" s="161" t="str">
        <f>IF(ISERROR(F194),"",INDEX(Стекла!$B$2:$E$1001,F194,2))</f>
        <v/>
      </c>
      <c r="F194" s="161" t="e">
        <f>MATCH(ROW(A193),$B$2:B392,0)</f>
        <v>#N/A</v>
      </c>
      <c r="G194" s="161" t="str">
        <f>IF(AND(COUNTIF(D$2:D194,D194)=1,D194&lt;&gt;""),COUNT(G$1:G193)+1,"")</f>
        <v/>
      </c>
      <c r="H194" s="161" t="str">
        <f t="shared" si="8"/>
        <v/>
      </c>
      <c r="I194" s="161" t="e">
        <f t="shared" si="9"/>
        <v>#N/A</v>
      </c>
      <c r="J194" s="161">
        <f>IF(ISNUMBER(SEARCH(Бланк!$Q$6,D194)),MAX($J$1:J193)+1,0)</f>
        <v>0</v>
      </c>
      <c r="K194" s="161" t="e">
        <f>VLOOKUP(F194,Стекла!A194:AH1708,5,FALSE)</f>
        <v>#N/A</v>
      </c>
      <c r="L194" s="161" t="str">
        <f>IF(J194&gt;0,VLOOKUP(Бланк!$Q$6,D194:F392,3,FALSE),"")</f>
        <v/>
      </c>
      <c r="AA194" s="161">
        <f>IF(ISNUMBER(SEARCH(Бланк!$Q$8,D194)),MAX($AA$1:AA193)+1,0)</f>
        <v>0</v>
      </c>
      <c r="AB194" s="161" t="e">
        <f>VLOOKUP(F194,Стекла!A194:$AH$1516,5,FALSE)</f>
        <v>#N/A</v>
      </c>
      <c r="AC194" s="161" t="str">
        <f>IF(AA194&gt;0,VLOOKUP(Бланк!$Q$8,D194:F10204,3,FALSE),"")</f>
        <v/>
      </c>
      <c r="AD194" s="161" t="e">
        <f t="shared" si="10"/>
        <v>#N/A</v>
      </c>
      <c r="BA194" s="161">
        <f>IF(ISNUMBER(SEARCH(Бланк!$Q$10,D194)),MAX(BA$1:$BA193)+1,0)</f>
        <v>0</v>
      </c>
      <c r="BB194" s="161" t="e">
        <f>VLOOKUP(F194,Стекла!A194:$H$1516,5,FALSE)</f>
        <v>#N/A</v>
      </c>
      <c r="BC194" s="161" t="str">
        <f>IF(BA194&gt;0,VLOOKUP(Бланк!$Q$10,D194:F10204,3,FALSE),"")</f>
        <v/>
      </c>
      <c r="BD194" s="161" t="e">
        <f t="shared" si="11"/>
        <v>#N/A</v>
      </c>
      <c r="CA194" s="161">
        <f>IF(ISNUMBER(SEARCH(Бланк!$Q$12,D194)),MAX($CA$1:CA193)+1,0)</f>
        <v>0</v>
      </c>
      <c r="CB194" s="161" t="e">
        <f>VLOOKUP(F194,Стекла!$A194:AA$1516,5,FALSE)</f>
        <v>#N/A</v>
      </c>
      <c r="CC194" s="161" t="str">
        <f>IF(CA194&gt;0,VLOOKUP(Бланк!$Q$12,D194:F10204,3,FALSE),"")</f>
        <v/>
      </c>
      <c r="DA194" s="161">
        <f>IF(ISNUMBER(SEARCH(Бланк!$Q$14,D194)),MAX($DA$1:DA193)+1,0)</f>
        <v>0</v>
      </c>
      <c r="DB194" s="161" t="e">
        <f>VLOOKUP(F194,Стекла!$A194:BA$1516,5,FALSE)</f>
        <v>#N/A</v>
      </c>
      <c r="DC194" s="161" t="str">
        <f>IF(DA194&gt;0,VLOOKUP(Бланк!$Q$14,D194:F10204,3,FALSE),"")</f>
        <v/>
      </c>
      <c r="EA194" s="161">
        <f>IF(ISNUMBER(SEARCH(Бланк!$Q$16,D194)),MAX($EA$1:EA193)+1,0)</f>
        <v>0</v>
      </c>
      <c r="EB194" s="161" t="e">
        <f>VLOOKUP(F194,Стекла!$A194:CA$1516,5,FALSE)</f>
        <v>#N/A</v>
      </c>
      <c r="EC194" s="161" t="str">
        <f>IF(EA194&gt;0,VLOOKUP(Бланк!$Q$16,D194:F10204,3,FALSE),"")</f>
        <v/>
      </c>
      <c r="FA194" s="161">
        <f>IF(ISNUMBER(SEARCH(Бланк!$Q$18,D194)),MAX($FA$1:FA193)+1,0)</f>
        <v>0</v>
      </c>
      <c r="FB194" s="161" t="e">
        <f>VLOOKUP(F194,Стекла!$A194:DA$1516,5,FALSE)</f>
        <v>#N/A</v>
      </c>
      <c r="FC194" s="161" t="str">
        <f>IF(FA194&gt;0,VLOOKUP(Бланк!$Q$18,D194:F10204,3,FALSE),"")</f>
        <v/>
      </c>
      <c r="GA194" s="161">
        <f>IF(ISNUMBER(SEARCH(Бланк!$Q$20,D194)),MAX($GA$1:GA193)+1,0)</f>
        <v>0</v>
      </c>
      <c r="GB194" s="161" t="e">
        <f>VLOOKUP(F194,Стекла!$A194:EA$1516,5,FALSE)</f>
        <v>#N/A</v>
      </c>
      <c r="GC194" s="161" t="str">
        <f>IF(GA194&gt;0,VLOOKUP(Бланк!$Q$20,D194:F10204,3,FALSE),"")</f>
        <v/>
      </c>
      <c r="HA194" s="161">
        <f>IF(ISNUMBER(SEARCH(Бланк!$Q$22,D194)),MAX($HA$1:HA193)+1,0)</f>
        <v>0</v>
      </c>
      <c r="HB194" s="161" t="e">
        <f>VLOOKUP(F194,Стекла!$A194:FA$1516,5,FALSE)</f>
        <v>#N/A</v>
      </c>
      <c r="HC194" s="161" t="str">
        <f>IF(HA194&gt;0,VLOOKUP(Бланк!$Q$22,D194:F10204,3,FALSE),"")</f>
        <v/>
      </c>
      <c r="IA194" s="161">
        <f>IF(ISNUMBER(SEARCH(Бланк!$Q$24,D194)),MAX($IA$1:IA193)+1,0)</f>
        <v>0</v>
      </c>
      <c r="IB194" s="161" t="e">
        <f>VLOOKUP(F194,Стекла!$A194:GA$1516,5,FALSE)</f>
        <v>#N/A</v>
      </c>
      <c r="IC194" s="161" t="str">
        <f>IF(IA194&gt;0,VLOOKUP(Бланк!$Q$24,D194:F10204,3,FALSE),"")</f>
        <v/>
      </c>
    </row>
    <row r="195" spans="1:237" x14ac:dyDescent="0.25">
      <c r="A195" s="161">
        <v>195</v>
      </c>
      <c r="B195" s="161">
        <f>IF(AND($E$1="ПУСТО",Стекла!E195&lt;&gt;""),MAX($B$1:B194)+1,IF(ISNUMBER(SEARCH($E$1,Стекла!B195)),MAX($B$1:B194)+1,0))</f>
        <v>0</v>
      </c>
      <c r="D195" s="161" t="str">
        <f>IF(ISERROR(F195),"",INDEX(Стекла!$E$2:$E$1001,F195,1))</f>
        <v/>
      </c>
      <c r="E195" s="161" t="str">
        <f>IF(ISERROR(F195),"",INDEX(Стекла!$B$2:$E$1001,F195,2))</f>
        <v/>
      </c>
      <c r="F195" s="161" t="e">
        <f>MATCH(ROW(A194),$B$2:B393,0)</f>
        <v>#N/A</v>
      </c>
      <c r="G195" s="161" t="str">
        <f>IF(AND(COUNTIF(D$2:D195,D195)=1,D195&lt;&gt;""),COUNT(G$1:G194)+1,"")</f>
        <v/>
      </c>
      <c r="H195" s="161" t="str">
        <f t="shared" ref="H195:H258" si="12">D195</f>
        <v/>
      </c>
      <c r="I195" s="161" t="e">
        <f t="shared" ref="I195:I258" si="13">VLOOKUP(ROW(A194),G195:H199,2,FALSE)</f>
        <v>#N/A</v>
      </c>
      <c r="J195" s="161">
        <f>IF(ISNUMBER(SEARCH(Бланк!$Q$6,D195)),MAX($J$1:J194)+1,0)</f>
        <v>0</v>
      </c>
      <c r="K195" s="161" t="e">
        <f>VLOOKUP(F195,Стекла!A195:AH1709,5,FALSE)</f>
        <v>#N/A</v>
      </c>
      <c r="L195" s="161" t="str">
        <f>IF(J195&gt;0,VLOOKUP(Бланк!$Q$6,D195:F393,3,FALSE),"")</f>
        <v/>
      </c>
      <c r="AA195" s="161">
        <f>IF(ISNUMBER(SEARCH(Бланк!$Q$8,D195)),MAX($AA$1:AA194)+1,0)</f>
        <v>0</v>
      </c>
      <c r="AB195" s="161" t="e">
        <f>VLOOKUP(F195,Стекла!A195:$AH$1516,5,FALSE)</f>
        <v>#N/A</v>
      </c>
      <c r="AC195" s="161" t="str">
        <f>IF(AA195&gt;0,VLOOKUP(Бланк!$Q$8,D195:F10205,3,FALSE),"")</f>
        <v/>
      </c>
      <c r="AD195" s="161" t="e">
        <f t="shared" ref="AD195:AD201" si="14">VLOOKUP(ROW(R194),$AB$2:$AC$200,2,FALSE)</f>
        <v>#N/A</v>
      </c>
      <c r="BA195" s="161">
        <f>IF(ISNUMBER(SEARCH(Бланк!$Q$10,D195)),MAX(BA$1:$BA194)+1,0)</f>
        <v>0</v>
      </c>
      <c r="BB195" s="161" t="e">
        <f>VLOOKUP(F195,Стекла!A195:$H$1516,5,FALSE)</f>
        <v>#N/A</v>
      </c>
      <c r="BC195" s="161" t="str">
        <f>IF(BA195&gt;0,VLOOKUP(Бланк!$Q$10,D195:F10205,3,FALSE),"")</f>
        <v/>
      </c>
      <c r="BD195" s="161" t="e">
        <f t="shared" ref="BD195:BD201" si="15">VLOOKUP(ROW(AR194),$BA$2:$BC$200,2,FALSE)</f>
        <v>#N/A</v>
      </c>
      <c r="CA195" s="161">
        <f>IF(ISNUMBER(SEARCH(Бланк!$Q$12,D195)),MAX($CA$1:CA194)+1,0)</f>
        <v>0</v>
      </c>
      <c r="CB195" s="161" t="e">
        <f>VLOOKUP(F195,Стекла!$A195:AA$1516,5,FALSE)</f>
        <v>#N/A</v>
      </c>
      <c r="CC195" s="161" t="str">
        <f>IF(CA195&gt;0,VLOOKUP(Бланк!$Q$12,D195:F10205,3,FALSE),"")</f>
        <v/>
      </c>
      <c r="DA195" s="161">
        <f>IF(ISNUMBER(SEARCH(Бланк!$Q$14,D195)),MAX($DA$1:DA194)+1,0)</f>
        <v>0</v>
      </c>
      <c r="DB195" s="161" t="e">
        <f>VLOOKUP(F195,Стекла!$A195:BA$1516,5,FALSE)</f>
        <v>#N/A</v>
      </c>
      <c r="DC195" s="161" t="str">
        <f>IF(DA195&gt;0,VLOOKUP(Бланк!$Q$14,D195:F10205,3,FALSE),"")</f>
        <v/>
      </c>
      <c r="EA195" s="161">
        <f>IF(ISNUMBER(SEARCH(Бланк!$Q$16,D195)),MAX($EA$1:EA194)+1,0)</f>
        <v>0</v>
      </c>
      <c r="EB195" s="161" t="e">
        <f>VLOOKUP(F195,Стекла!$A195:CA$1516,5,FALSE)</f>
        <v>#N/A</v>
      </c>
      <c r="EC195" s="161" t="str">
        <f>IF(EA195&gt;0,VLOOKUP(Бланк!$Q$16,D195:F10205,3,FALSE),"")</f>
        <v/>
      </c>
      <c r="FA195" s="161">
        <f>IF(ISNUMBER(SEARCH(Бланк!$Q$18,D195)),MAX($FA$1:FA194)+1,0)</f>
        <v>0</v>
      </c>
      <c r="FB195" s="161" t="e">
        <f>VLOOKUP(F195,Стекла!$A195:DA$1516,5,FALSE)</f>
        <v>#N/A</v>
      </c>
      <c r="FC195" s="161" t="str">
        <f>IF(FA195&gt;0,VLOOKUP(Бланк!$Q$18,D195:F10205,3,FALSE),"")</f>
        <v/>
      </c>
      <c r="GA195" s="161">
        <f>IF(ISNUMBER(SEARCH(Бланк!$Q$20,D195)),MAX($GA$1:GA194)+1,0)</f>
        <v>0</v>
      </c>
      <c r="GB195" s="161" t="e">
        <f>VLOOKUP(F195,Стекла!$A195:EA$1516,5,FALSE)</f>
        <v>#N/A</v>
      </c>
      <c r="GC195" s="161" t="str">
        <f>IF(GA195&gt;0,VLOOKUP(Бланк!$Q$20,D195:F10205,3,FALSE),"")</f>
        <v/>
      </c>
      <c r="HA195" s="161">
        <f>IF(ISNUMBER(SEARCH(Бланк!$Q$22,D195)),MAX($HA$1:HA194)+1,0)</f>
        <v>0</v>
      </c>
      <c r="HB195" s="161" t="e">
        <f>VLOOKUP(F195,Стекла!$A195:FA$1516,5,FALSE)</f>
        <v>#N/A</v>
      </c>
      <c r="HC195" s="161" t="str">
        <f>IF(HA195&gt;0,VLOOKUP(Бланк!$Q$22,D195:F10205,3,FALSE),"")</f>
        <v/>
      </c>
      <c r="IA195" s="161">
        <f>IF(ISNUMBER(SEARCH(Бланк!$Q$24,D195)),MAX($IA$1:IA194)+1,0)</f>
        <v>0</v>
      </c>
      <c r="IB195" s="161" t="e">
        <f>VLOOKUP(F195,Стекла!$A195:GA$1516,5,FALSE)</f>
        <v>#N/A</v>
      </c>
      <c r="IC195" s="161" t="str">
        <f>IF(IA195&gt;0,VLOOKUP(Бланк!$Q$24,D195:F10205,3,FALSE),"")</f>
        <v/>
      </c>
    </row>
    <row r="196" spans="1:237" x14ac:dyDescent="0.25">
      <c r="A196" s="161">
        <v>196</v>
      </c>
      <c r="B196" s="161">
        <f>IF(AND($E$1="ПУСТО",Стекла!E196&lt;&gt;""),MAX($B$1:B195)+1,IF(ISNUMBER(SEARCH($E$1,Стекла!B196)),MAX($B$1:B195)+1,0))</f>
        <v>0</v>
      </c>
      <c r="D196" s="161" t="str">
        <f>IF(ISERROR(F196),"",INDEX(Стекла!$E$2:$E$1001,F196,1))</f>
        <v/>
      </c>
      <c r="E196" s="161" t="str">
        <f>IF(ISERROR(F196),"",INDEX(Стекла!$B$2:$E$1001,F196,2))</f>
        <v/>
      </c>
      <c r="F196" s="161" t="e">
        <f>MATCH(ROW(A195),$B$2:B394,0)</f>
        <v>#N/A</v>
      </c>
      <c r="G196" s="161" t="str">
        <f>IF(AND(COUNTIF(D$2:D196,D196)=1,D196&lt;&gt;""),COUNT(G$1:G195)+1,"")</f>
        <v/>
      </c>
      <c r="H196" s="161" t="str">
        <f t="shared" si="12"/>
        <v/>
      </c>
      <c r="I196" s="161" t="e">
        <f t="shared" si="13"/>
        <v>#N/A</v>
      </c>
      <c r="J196" s="161">
        <f>IF(ISNUMBER(SEARCH(Бланк!$Q$6,D196)),MAX($J$1:J195)+1,0)</f>
        <v>0</v>
      </c>
      <c r="K196" s="161" t="e">
        <f>VLOOKUP(F196,Стекла!A196:AH1710,5,FALSE)</f>
        <v>#N/A</v>
      </c>
      <c r="L196" s="161" t="str">
        <f>IF(J196&gt;0,VLOOKUP(Бланк!$Q$6,D196:F394,3,FALSE),"")</f>
        <v/>
      </c>
      <c r="AA196" s="161">
        <f>IF(ISNUMBER(SEARCH(Бланк!$Q$8,D196)),MAX($AA$1:AA195)+1,0)</f>
        <v>0</v>
      </c>
      <c r="AB196" s="161" t="e">
        <f>VLOOKUP(F196,Стекла!A196:$AH$1516,5,FALSE)</f>
        <v>#N/A</v>
      </c>
      <c r="AC196" s="161" t="str">
        <f>IF(AA196&gt;0,VLOOKUP(Бланк!$Q$8,D196:F10206,3,FALSE),"")</f>
        <v/>
      </c>
      <c r="AD196" s="161" t="e">
        <f t="shared" si="14"/>
        <v>#N/A</v>
      </c>
      <c r="BA196" s="161">
        <f>IF(ISNUMBER(SEARCH(Бланк!$Q$10,D196)),MAX(BA$1:$BA195)+1,0)</f>
        <v>0</v>
      </c>
      <c r="BB196" s="161" t="e">
        <f>VLOOKUP(F196,Стекла!A196:$H$1516,5,FALSE)</f>
        <v>#N/A</v>
      </c>
      <c r="BC196" s="161" t="str">
        <f>IF(BA196&gt;0,VLOOKUP(Бланк!$Q$10,D196:F10206,3,FALSE),"")</f>
        <v/>
      </c>
      <c r="BD196" s="161" t="e">
        <f t="shared" si="15"/>
        <v>#N/A</v>
      </c>
      <c r="CA196" s="161">
        <f>IF(ISNUMBER(SEARCH(Бланк!$Q$12,D196)),MAX($CA$1:CA195)+1,0)</f>
        <v>0</v>
      </c>
      <c r="CB196" s="161" t="e">
        <f>VLOOKUP(F196,Стекла!$A196:AA$1516,5,FALSE)</f>
        <v>#N/A</v>
      </c>
      <c r="CC196" s="161" t="str">
        <f>IF(CA196&gt;0,VLOOKUP(Бланк!$Q$12,D196:F10206,3,FALSE),"")</f>
        <v/>
      </c>
      <c r="DA196" s="161">
        <f>IF(ISNUMBER(SEARCH(Бланк!$Q$14,D196)),MAX($DA$1:DA195)+1,0)</f>
        <v>0</v>
      </c>
      <c r="DB196" s="161" t="e">
        <f>VLOOKUP(F196,Стекла!$A196:BA$1516,5,FALSE)</f>
        <v>#N/A</v>
      </c>
      <c r="DC196" s="161" t="str">
        <f>IF(DA196&gt;0,VLOOKUP(Бланк!$Q$14,D196:F10206,3,FALSE),"")</f>
        <v/>
      </c>
      <c r="EA196" s="161">
        <f>IF(ISNUMBER(SEARCH(Бланк!$Q$16,D196)),MAX($EA$1:EA195)+1,0)</f>
        <v>0</v>
      </c>
      <c r="EB196" s="161" t="e">
        <f>VLOOKUP(F196,Стекла!$A196:CA$1516,5,FALSE)</f>
        <v>#N/A</v>
      </c>
      <c r="EC196" s="161" t="str">
        <f>IF(EA196&gt;0,VLOOKUP(Бланк!$Q$16,D196:F10206,3,FALSE),"")</f>
        <v/>
      </c>
      <c r="FA196" s="161">
        <f>IF(ISNUMBER(SEARCH(Бланк!$Q$18,D196)),MAX($FA$1:FA195)+1,0)</f>
        <v>0</v>
      </c>
      <c r="FB196" s="161" t="e">
        <f>VLOOKUP(F196,Стекла!$A196:DA$1516,5,FALSE)</f>
        <v>#N/A</v>
      </c>
      <c r="FC196" s="161" t="str">
        <f>IF(FA196&gt;0,VLOOKUP(Бланк!$Q$18,D196:F10206,3,FALSE),"")</f>
        <v/>
      </c>
      <c r="GA196" s="161">
        <f>IF(ISNUMBER(SEARCH(Бланк!$Q$20,D196)),MAX($GA$1:GA195)+1,0)</f>
        <v>0</v>
      </c>
      <c r="GB196" s="161" t="e">
        <f>VLOOKUP(F196,Стекла!$A196:EA$1516,5,FALSE)</f>
        <v>#N/A</v>
      </c>
      <c r="GC196" s="161" t="str">
        <f>IF(GA196&gt;0,VLOOKUP(Бланк!$Q$20,D196:F10206,3,FALSE),"")</f>
        <v/>
      </c>
      <c r="HA196" s="161">
        <f>IF(ISNUMBER(SEARCH(Бланк!$Q$22,D196)),MAX($HA$1:HA195)+1,0)</f>
        <v>0</v>
      </c>
      <c r="HB196" s="161" t="e">
        <f>VLOOKUP(F196,Стекла!$A196:FA$1516,5,FALSE)</f>
        <v>#N/A</v>
      </c>
      <c r="HC196" s="161" t="str">
        <f>IF(HA196&gt;0,VLOOKUP(Бланк!$Q$22,D196:F10206,3,FALSE),"")</f>
        <v/>
      </c>
      <c r="IA196" s="161">
        <f>IF(ISNUMBER(SEARCH(Бланк!$Q$24,D196)),MAX($IA$1:IA195)+1,0)</f>
        <v>0</v>
      </c>
      <c r="IB196" s="161" t="e">
        <f>VLOOKUP(F196,Стекла!$A196:GA$1516,5,FALSE)</f>
        <v>#N/A</v>
      </c>
      <c r="IC196" s="161" t="str">
        <f>IF(IA196&gt;0,VLOOKUP(Бланк!$Q$24,D196:F10206,3,FALSE),"")</f>
        <v/>
      </c>
    </row>
    <row r="197" spans="1:237" x14ac:dyDescent="0.25">
      <c r="A197" s="161">
        <v>197</v>
      </c>
      <c r="B197" s="161">
        <f>IF(AND($E$1="ПУСТО",Стекла!E197&lt;&gt;""),MAX($B$1:B196)+1,IF(ISNUMBER(SEARCH($E$1,Стекла!B197)),MAX($B$1:B196)+1,0))</f>
        <v>0</v>
      </c>
      <c r="D197" s="161" t="str">
        <f>IF(ISERROR(F197),"",INDEX(Стекла!$E$2:$E$1001,F197,1))</f>
        <v/>
      </c>
      <c r="E197" s="161" t="str">
        <f>IF(ISERROR(F197),"",INDEX(Стекла!$B$2:$E$1001,F197,2))</f>
        <v/>
      </c>
      <c r="F197" s="161" t="e">
        <f>MATCH(ROW(A196),$B$2:B395,0)</f>
        <v>#N/A</v>
      </c>
      <c r="G197" s="161" t="str">
        <f>IF(AND(COUNTIF(D$2:D197,D197)=1,D197&lt;&gt;""),COUNT(G$1:G196)+1,"")</f>
        <v/>
      </c>
      <c r="H197" s="161" t="str">
        <f t="shared" si="12"/>
        <v/>
      </c>
      <c r="I197" s="161" t="e">
        <f t="shared" si="13"/>
        <v>#N/A</v>
      </c>
      <c r="J197" s="161">
        <f>IF(ISNUMBER(SEARCH(Бланк!$Q$6,D197)),MAX($J$1:J196)+1,0)</f>
        <v>0</v>
      </c>
      <c r="K197" s="161" t="e">
        <f>VLOOKUP(F197,Стекла!A197:AH1711,5,FALSE)</f>
        <v>#N/A</v>
      </c>
      <c r="L197" s="161" t="str">
        <f>IF(J197&gt;0,VLOOKUP(Бланк!$Q$6,D197:F395,3,FALSE),"")</f>
        <v/>
      </c>
      <c r="AA197" s="161">
        <f>IF(ISNUMBER(SEARCH(Бланк!$Q$8,D197)),MAX($AA$1:AA196)+1,0)</f>
        <v>0</v>
      </c>
      <c r="AB197" s="161" t="e">
        <f>VLOOKUP(F197,Стекла!A197:$AH$1516,5,FALSE)</f>
        <v>#N/A</v>
      </c>
      <c r="AC197" s="161" t="str">
        <f>IF(AA197&gt;0,VLOOKUP(Бланк!$Q$8,D197:F10207,3,FALSE),"")</f>
        <v/>
      </c>
      <c r="AD197" s="161" t="e">
        <f t="shared" si="14"/>
        <v>#N/A</v>
      </c>
      <c r="BA197" s="161">
        <f>IF(ISNUMBER(SEARCH(Бланк!$Q$10,D197)),MAX(BA$1:$BA196)+1,0)</f>
        <v>0</v>
      </c>
      <c r="BB197" s="161" t="e">
        <f>VLOOKUP(F197,Стекла!A197:$H$1516,5,FALSE)</f>
        <v>#N/A</v>
      </c>
      <c r="BC197" s="161" t="str">
        <f>IF(BA197&gt;0,VLOOKUP(Бланк!$Q$10,D197:F10207,3,FALSE),"")</f>
        <v/>
      </c>
      <c r="BD197" s="161" t="e">
        <f t="shared" si="15"/>
        <v>#N/A</v>
      </c>
      <c r="CA197" s="161">
        <f>IF(ISNUMBER(SEARCH(Бланк!$Q$12,D197)),MAX($CA$1:CA196)+1,0)</f>
        <v>0</v>
      </c>
      <c r="CB197" s="161" t="e">
        <f>VLOOKUP(F197,Стекла!$A197:AA$1516,5,FALSE)</f>
        <v>#N/A</v>
      </c>
      <c r="CC197" s="161" t="str">
        <f>IF(CA197&gt;0,VLOOKUP(Бланк!$Q$12,D197:F10207,3,FALSE),"")</f>
        <v/>
      </c>
      <c r="DA197" s="161">
        <f>IF(ISNUMBER(SEARCH(Бланк!$Q$14,D197)),MAX($DA$1:DA196)+1,0)</f>
        <v>0</v>
      </c>
      <c r="DB197" s="161" t="e">
        <f>VLOOKUP(F197,Стекла!$A197:BA$1516,5,FALSE)</f>
        <v>#N/A</v>
      </c>
      <c r="DC197" s="161" t="str">
        <f>IF(DA197&gt;0,VLOOKUP(Бланк!$Q$14,D197:F10207,3,FALSE),"")</f>
        <v/>
      </c>
      <c r="EA197" s="161">
        <f>IF(ISNUMBER(SEARCH(Бланк!$Q$16,D197)),MAX($EA$1:EA196)+1,0)</f>
        <v>0</v>
      </c>
      <c r="EB197" s="161" t="e">
        <f>VLOOKUP(F197,Стекла!$A197:CA$1516,5,FALSE)</f>
        <v>#N/A</v>
      </c>
      <c r="EC197" s="161" t="str">
        <f>IF(EA197&gt;0,VLOOKUP(Бланк!$Q$16,D197:F10207,3,FALSE),"")</f>
        <v/>
      </c>
      <c r="FA197" s="161">
        <f>IF(ISNUMBER(SEARCH(Бланк!$Q$18,D197)),MAX($FA$1:FA196)+1,0)</f>
        <v>0</v>
      </c>
      <c r="FB197" s="161" t="e">
        <f>VLOOKUP(F197,Стекла!$A197:DA$1516,5,FALSE)</f>
        <v>#N/A</v>
      </c>
      <c r="FC197" s="161" t="str">
        <f>IF(FA197&gt;0,VLOOKUP(Бланк!$Q$18,D197:F10207,3,FALSE),"")</f>
        <v/>
      </c>
      <c r="GA197" s="161">
        <f>IF(ISNUMBER(SEARCH(Бланк!$Q$20,D197)),MAX($GA$1:GA196)+1,0)</f>
        <v>0</v>
      </c>
      <c r="GB197" s="161" t="e">
        <f>VLOOKUP(F197,Стекла!$A197:EA$1516,5,FALSE)</f>
        <v>#N/A</v>
      </c>
      <c r="GC197" s="161" t="str">
        <f>IF(GA197&gt;0,VLOOKUP(Бланк!$Q$20,D197:F10207,3,FALSE),"")</f>
        <v/>
      </c>
      <c r="HA197" s="161">
        <f>IF(ISNUMBER(SEARCH(Бланк!$Q$22,D197)),MAX($HA$1:HA196)+1,0)</f>
        <v>0</v>
      </c>
      <c r="HB197" s="161" t="e">
        <f>VLOOKUP(F197,Стекла!$A197:FA$1516,5,FALSE)</f>
        <v>#N/A</v>
      </c>
      <c r="HC197" s="161" t="str">
        <f>IF(HA197&gt;0,VLOOKUP(Бланк!$Q$22,D197:F10207,3,FALSE),"")</f>
        <v/>
      </c>
      <c r="IA197" s="161">
        <f>IF(ISNUMBER(SEARCH(Бланк!$Q$24,D197)),MAX($IA$1:IA196)+1,0)</f>
        <v>0</v>
      </c>
      <c r="IB197" s="161" t="e">
        <f>VLOOKUP(F197,Стекла!$A197:GA$1516,5,FALSE)</f>
        <v>#N/A</v>
      </c>
      <c r="IC197" s="161" t="str">
        <f>IF(IA197&gt;0,VLOOKUP(Бланк!$Q$24,D197:F10207,3,FALSE),"")</f>
        <v/>
      </c>
    </row>
    <row r="198" spans="1:237" x14ac:dyDescent="0.25">
      <c r="A198" s="161">
        <v>198</v>
      </c>
      <c r="B198" s="161">
        <f>IF(AND($E$1="ПУСТО",Стекла!E198&lt;&gt;""),MAX($B$1:B197)+1,IF(ISNUMBER(SEARCH($E$1,Стекла!B198)),MAX($B$1:B197)+1,0))</f>
        <v>0</v>
      </c>
      <c r="D198" s="161" t="str">
        <f>IF(ISERROR(F198),"",INDEX(Стекла!$E$2:$E$1001,F198,1))</f>
        <v/>
      </c>
      <c r="E198" s="161" t="str">
        <f>IF(ISERROR(F198),"",INDEX(Стекла!$B$2:$E$1001,F198,2))</f>
        <v/>
      </c>
      <c r="F198" s="161" t="e">
        <f>MATCH(ROW(A197),$B$2:B396,0)</f>
        <v>#N/A</v>
      </c>
      <c r="G198" s="161" t="str">
        <f>IF(AND(COUNTIF(D$2:D198,D198)=1,D198&lt;&gt;""),COUNT(G$1:G197)+1,"")</f>
        <v/>
      </c>
      <c r="H198" s="161" t="str">
        <f t="shared" si="12"/>
        <v/>
      </c>
      <c r="I198" s="161" t="e">
        <f t="shared" si="13"/>
        <v>#N/A</v>
      </c>
      <c r="J198" s="161">
        <f>IF(ISNUMBER(SEARCH(Бланк!$Q$6,D198)),MAX($J$1:J197)+1,0)</f>
        <v>0</v>
      </c>
      <c r="K198" s="161" t="e">
        <f>VLOOKUP(F198,Стекла!A198:AH1712,5,FALSE)</f>
        <v>#N/A</v>
      </c>
      <c r="L198" s="161" t="str">
        <f>IF(J198&gt;0,VLOOKUP(Бланк!$Q$6,D198:F396,3,FALSE),"")</f>
        <v/>
      </c>
      <c r="AA198" s="161">
        <f>IF(ISNUMBER(SEARCH(Бланк!$Q$8,D198)),MAX($AA$1:AA197)+1,0)</f>
        <v>0</v>
      </c>
      <c r="AB198" s="161" t="e">
        <f>VLOOKUP(F198,Стекла!A198:$AH$1516,5,FALSE)</f>
        <v>#N/A</v>
      </c>
      <c r="AC198" s="161" t="str">
        <f>IF(AA198&gt;0,VLOOKUP(Бланк!$Q$8,D198:F10208,3,FALSE),"")</f>
        <v/>
      </c>
      <c r="AD198" s="161" t="e">
        <f t="shared" si="14"/>
        <v>#N/A</v>
      </c>
      <c r="BA198" s="161">
        <f>IF(ISNUMBER(SEARCH(Бланк!$Q$10,D198)),MAX(BA$1:$BA197)+1,0)</f>
        <v>0</v>
      </c>
      <c r="BB198" s="161" t="e">
        <f>VLOOKUP(F198,Стекла!A198:$H$1516,5,FALSE)</f>
        <v>#N/A</v>
      </c>
      <c r="BC198" s="161" t="str">
        <f>IF(BA198&gt;0,VLOOKUP(Бланк!$Q$10,D198:F10208,3,FALSE),"")</f>
        <v/>
      </c>
      <c r="BD198" s="161" t="e">
        <f t="shared" si="15"/>
        <v>#N/A</v>
      </c>
      <c r="CA198" s="161">
        <f>IF(ISNUMBER(SEARCH(Бланк!$Q$12,D198)),MAX($CA$1:CA197)+1,0)</f>
        <v>0</v>
      </c>
      <c r="CB198" s="161" t="e">
        <f>VLOOKUP(F198,Стекла!$A198:AA$1516,5,FALSE)</f>
        <v>#N/A</v>
      </c>
      <c r="CC198" s="161" t="str">
        <f>IF(CA198&gt;0,VLOOKUP(Бланк!$Q$12,D198:F10208,3,FALSE),"")</f>
        <v/>
      </c>
      <c r="DA198" s="161">
        <f>IF(ISNUMBER(SEARCH(Бланк!$Q$14,D198)),MAX($DA$1:DA197)+1,0)</f>
        <v>0</v>
      </c>
      <c r="DB198" s="161" t="e">
        <f>VLOOKUP(F198,Стекла!$A198:BA$1516,5,FALSE)</f>
        <v>#N/A</v>
      </c>
      <c r="DC198" s="161" t="str">
        <f>IF(DA198&gt;0,VLOOKUP(Бланк!$Q$14,D198:F10208,3,FALSE),"")</f>
        <v/>
      </c>
      <c r="EA198" s="161">
        <f>IF(ISNUMBER(SEARCH(Бланк!$Q$16,D198)),MAX($EA$1:EA197)+1,0)</f>
        <v>0</v>
      </c>
      <c r="EB198" s="161" t="e">
        <f>VLOOKUP(F198,Стекла!$A198:CA$1516,5,FALSE)</f>
        <v>#N/A</v>
      </c>
      <c r="EC198" s="161" t="str">
        <f>IF(EA198&gt;0,VLOOKUP(Бланк!$Q$16,D198:F10208,3,FALSE),"")</f>
        <v/>
      </c>
      <c r="FA198" s="161">
        <f>IF(ISNUMBER(SEARCH(Бланк!$Q$18,D198)),MAX($FA$1:FA197)+1,0)</f>
        <v>0</v>
      </c>
      <c r="FB198" s="161" t="e">
        <f>VLOOKUP(F198,Стекла!$A198:DA$1516,5,FALSE)</f>
        <v>#N/A</v>
      </c>
      <c r="FC198" s="161" t="str">
        <f>IF(FA198&gt;0,VLOOKUP(Бланк!$Q$18,D198:F10208,3,FALSE),"")</f>
        <v/>
      </c>
      <c r="GA198" s="161">
        <f>IF(ISNUMBER(SEARCH(Бланк!$Q$20,D198)),MAX($GA$1:GA197)+1,0)</f>
        <v>0</v>
      </c>
      <c r="GB198" s="161" t="e">
        <f>VLOOKUP(F198,Стекла!$A198:EA$1516,5,FALSE)</f>
        <v>#N/A</v>
      </c>
      <c r="GC198" s="161" t="str">
        <f>IF(GA198&gt;0,VLOOKUP(Бланк!$Q$20,D198:F10208,3,FALSE),"")</f>
        <v/>
      </c>
      <c r="HA198" s="161">
        <f>IF(ISNUMBER(SEARCH(Бланк!$Q$22,D198)),MAX($HA$1:HA197)+1,0)</f>
        <v>0</v>
      </c>
      <c r="HB198" s="161" t="e">
        <f>VLOOKUP(F198,Стекла!$A198:FA$1516,5,FALSE)</f>
        <v>#N/A</v>
      </c>
      <c r="HC198" s="161" t="str">
        <f>IF(HA198&gt;0,VLOOKUP(Бланк!$Q$22,D198:F10208,3,FALSE),"")</f>
        <v/>
      </c>
      <c r="IA198" s="161">
        <f>IF(ISNUMBER(SEARCH(Бланк!$Q$24,D198)),MAX($IA$1:IA197)+1,0)</f>
        <v>0</v>
      </c>
      <c r="IB198" s="161" t="e">
        <f>VLOOKUP(F198,Стекла!$A198:GA$1516,5,FALSE)</f>
        <v>#N/A</v>
      </c>
      <c r="IC198" s="161" t="str">
        <f>IF(IA198&gt;0,VLOOKUP(Бланк!$Q$24,D198:F10208,3,FALSE),"")</f>
        <v/>
      </c>
    </row>
    <row r="199" spans="1:237" x14ac:dyDescent="0.25">
      <c r="A199" s="161">
        <v>199</v>
      </c>
      <c r="B199" s="161">
        <f>IF(AND($E$1="ПУСТО",Стекла!E199&lt;&gt;""),MAX($B$1:B198)+1,IF(ISNUMBER(SEARCH($E$1,Стекла!B199)),MAX($B$1:B198)+1,0))</f>
        <v>0</v>
      </c>
      <c r="D199" s="161" t="str">
        <f>IF(ISERROR(F199),"",INDEX(Стекла!$E$2:$E$1001,F199,1))</f>
        <v/>
      </c>
      <c r="E199" s="161" t="str">
        <f>IF(ISERROR(F199),"",INDEX(Стекла!$B$2:$E$1001,F199,2))</f>
        <v/>
      </c>
      <c r="F199" s="161" t="e">
        <f>MATCH(ROW(A198),$B$2:B397,0)</f>
        <v>#N/A</v>
      </c>
      <c r="G199" s="161" t="str">
        <f>IF(AND(COUNTIF(D$2:D199,D199)=1,D199&lt;&gt;""),COUNT(G$1:G198)+1,"")</f>
        <v/>
      </c>
      <c r="H199" s="161" t="str">
        <f t="shared" si="12"/>
        <v/>
      </c>
      <c r="I199" s="161" t="e">
        <f t="shared" si="13"/>
        <v>#N/A</v>
      </c>
      <c r="J199" s="161">
        <f>IF(ISNUMBER(SEARCH(Бланк!$Q$6,D199)),MAX($J$1:J198)+1,0)</f>
        <v>0</v>
      </c>
      <c r="K199" s="161" t="e">
        <f>VLOOKUP(F199,Стекла!A199:AH1713,5,FALSE)</f>
        <v>#N/A</v>
      </c>
      <c r="L199" s="161" t="str">
        <f>IF(J199&gt;0,VLOOKUP(Бланк!$Q$6,D199:F397,3,FALSE),"")</f>
        <v/>
      </c>
      <c r="AA199" s="161">
        <f>IF(ISNUMBER(SEARCH(Бланк!$Q$8,D199)),MAX($AA$1:AA198)+1,0)</f>
        <v>0</v>
      </c>
      <c r="AB199" s="161" t="e">
        <f>VLOOKUP(F199,Стекла!A199:$AH$1516,5,FALSE)</f>
        <v>#N/A</v>
      </c>
      <c r="AC199" s="161" t="str">
        <f>IF(AA199&gt;0,VLOOKUP(Бланк!$Q$8,D199:F10209,3,FALSE),"")</f>
        <v/>
      </c>
      <c r="AD199" s="161" t="e">
        <f t="shared" si="14"/>
        <v>#N/A</v>
      </c>
      <c r="BA199" s="161">
        <f>IF(ISNUMBER(SEARCH(Бланк!$Q$10,D199)),MAX(BA$1:$BA198)+1,0)</f>
        <v>0</v>
      </c>
      <c r="BB199" s="161" t="e">
        <f>VLOOKUP(F199,Стекла!A199:$H$1516,5,FALSE)</f>
        <v>#N/A</v>
      </c>
      <c r="BC199" s="161" t="str">
        <f>IF(BA199&gt;0,VLOOKUP(Бланк!$Q$10,D199:F10209,3,FALSE),"")</f>
        <v/>
      </c>
      <c r="BD199" s="161" t="e">
        <f t="shared" si="15"/>
        <v>#N/A</v>
      </c>
      <c r="CA199" s="161">
        <f>IF(ISNUMBER(SEARCH(Бланк!$Q$12,D199)),MAX($CA$1:CA198)+1,0)</f>
        <v>0</v>
      </c>
      <c r="CB199" s="161" t="e">
        <f>VLOOKUP(F199,Стекла!$A199:AA$1516,5,FALSE)</f>
        <v>#N/A</v>
      </c>
      <c r="CC199" s="161" t="str">
        <f>IF(CA199&gt;0,VLOOKUP(Бланк!$Q$12,D199:F10209,3,FALSE),"")</f>
        <v/>
      </c>
      <c r="DA199" s="161">
        <f>IF(ISNUMBER(SEARCH(Бланк!$Q$14,D199)),MAX($DA$1:DA198)+1,0)</f>
        <v>0</v>
      </c>
      <c r="DB199" s="161" t="e">
        <f>VLOOKUP(F199,Стекла!$A199:BA$1516,5,FALSE)</f>
        <v>#N/A</v>
      </c>
      <c r="DC199" s="161" t="str">
        <f>IF(DA199&gt;0,VLOOKUP(Бланк!$Q$14,D199:F10209,3,FALSE),"")</f>
        <v/>
      </c>
      <c r="EA199" s="161">
        <f>IF(ISNUMBER(SEARCH(Бланк!$Q$16,D199)),MAX($EA$1:EA198)+1,0)</f>
        <v>0</v>
      </c>
      <c r="EB199" s="161" t="e">
        <f>VLOOKUP(F199,Стекла!$A199:CA$1516,5,FALSE)</f>
        <v>#N/A</v>
      </c>
      <c r="EC199" s="161" t="str">
        <f>IF(EA199&gt;0,VLOOKUP(Бланк!$Q$16,D199:F10209,3,FALSE),"")</f>
        <v/>
      </c>
      <c r="FA199" s="161">
        <f>IF(ISNUMBER(SEARCH(Бланк!$Q$18,D199)),MAX($FA$1:FA198)+1,0)</f>
        <v>0</v>
      </c>
      <c r="FB199" s="161" t="e">
        <f>VLOOKUP(F199,Стекла!$A199:DA$1516,5,FALSE)</f>
        <v>#N/A</v>
      </c>
      <c r="FC199" s="161" t="str">
        <f>IF(FA199&gt;0,VLOOKUP(Бланк!$Q$18,D199:F10209,3,FALSE),"")</f>
        <v/>
      </c>
      <c r="GA199" s="161">
        <f>IF(ISNUMBER(SEARCH(Бланк!$Q$20,D199)),MAX($GA$1:GA198)+1,0)</f>
        <v>0</v>
      </c>
      <c r="GB199" s="161" t="e">
        <f>VLOOKUP(F199,Стекла!$A199:EA$1516,5,FALSE)</f>
        <v>#N/A</v>
      </c>
      <c r="GC199" s="161" t="str">
        <f>IF(GA199&gt;0,VLOOKUP(Бланк!$Q$20,D199:F10209,3,FALSE),"")</f>
        <v/>
      </c>
      <c r="HA199" s="161">
        <f>IF(ISNUMBER(SEARCH(Бланк!$Q$22,D199)),MAX($HA$1:HA198)+1,0)</f>
        <v>0</v>
      </c>
      <c r="HB199" s="161" t="e">
        <f>VLOOKUP(F199,Стекла!$A199:FA$1516,5,FALSE)</f>
        <v>#N/A</v>
      </c>
      <c r="HC199" s="161" t="str">
        <f>IF(HA199&gt;0,VLOOKUP(Бланк!$Q$22,D199:F10209,3,FALSE),"")</f>
        <v/>
      </c>
      <c r="IA199" s="161">
        <f>IF(ISNUMBER(SEARCH(Бланк!$Q$24,D199)),MAX($IA$1:IA198)+1,0)</f>
        <v>0</v>
      </c>
      <c r="IB199" s="161" t="e">
        <f>VLOOKUP(F199,Стекла!$A199:GA$1516,5,FALSE)</f>
        <v>#N/A</v>
      </c>
      <c r="IC199" s="161" t="str">
        <f>IF(IA199&gt;0,VLOOKUP(Бланк!$Q$24,D199:F10209,3,FALSE),"")</f>
        <v/>
      </c>
    </row>
    <row r="200" spans="1:237" x14ac:dyDescent="0.25">
      <c r="A200" s="161">
        <v>200</v>
      </c>
      <c r="B200" s="161">
        <f>IF(AND($E$1="ПУСТО",Стекла!E200&lt;&gt;""),MAX($B$1:B199)+1,IF(ISNUMBER(SEARCH($E$1,Стекла!B200)),MAX($B$1:B199)+1,0))</f>
        <v>0</v>
      </c>
      <c r="D200" s="161" t="str">
        <f>IF(ISERROR(F200),"",INDEX(Стекла!$E$2:$E$1001,F200,1))</f>
        <v/>
      </c>
      <c r="E200" s="161" t="str">
        <f>IF(ISERROR(F200),"",INDEX(Стекла!$B$2:$E$1001,F200,2))</f>
        <v/>
      </c>
      <c r="F200" s="161" t="e">
        <f>MATCH(ROW(A199),$B$2:B398,0)</f>
        <v>#N/A</v>
      </c>
      <c r="G200" s="161" t="str">
        <f>IF(AND(COUNTIF(D$2:D200,D200)=1,D200&lt;&gt;""),COUNT(G$1:G199)+1,"")</f>
        <v/>
      </c>
      <c r="H200" s="161" t="str">
        <f t="shared" si="12"/>
        <v/>
      </c>
      <c r="I200" s="161" t="e">
        <f t="shared" si="13"/>
        <v>#N/A</v>
      </c>
      <c r="J200" s="161">
        <f>IF(ISNUMBER(SEARCH(Бланк!$Q$6,D200)),MAX($J$1:J199)+1,0)</f>
        <v>0</v>
      </c>
      <c r="K200" s="161" t="e">
        <f>VLOOKUP(F200,Стекла!A200:AH1714,5,FALSE)</f>
        <v>#N/A</v>
      </c>
      <c r="L200" s="161" t="str">
        <f>IF(J200&gt;0,VLOOKUP(Бланк!$Q$6,D200:F398,3,FALSE),"")</f>
        <v/>
      </c>
      <c r="AA200" s="161">
        <f>IF(ISNUMBER(SEARCH(Бланк!$Q$8,D200)),MAX($AA$1:AA199)+1,0)</f>
        <v>0</v>
      </c>
      <c r="AB200" s="161" t="e">
        <f>VLOOKUP(F200,Стекла!A200:$AH$1516,5,FALSE)</f>
        <v>#N/A</v>
      </c>
      <c r="AC200" s="161" t="str">
        <f>IF(AA200&gt;0,VLOOKUP(Бланк!$Q$8,D200:F10210,3,FALSE),"")</f>
        <v/>
      </c>
      <c r="AD200" s="161" t="e">
        <f t="shared" si="14"/>
        <v>#N/A</v>
      </c>
      <c r="BA200" s="161">
        <f>IF(ISNUMBER(SEARCH(Бланк!$Q$10,D200)),MAX(BA$1:$BA199)+1,0)</f>
        <v>0</v>
      </c>
      <c r="BB200" s="161" t="e">
        <f>VLOOKUP(F200,Стекла!A200:$H$1516,5,FALSE)</f>
        <v>#N/A</v>
      </c>
      <c r="BC200" s="161" t="str">
        <f>IF(BA200&gt;0,VLOOKUP(Бланк!$Q$10,D200:F10210,3,FALSE),"")</f>
        <v/>
      </c>
      <c r="BD200" s="161" t="e">
        <f t="shared" si="15"/>
        <v>#N/A</v>
      </c>
      <c r="CA200" s="161">
        <f>IF(ISNUMBER(SEARCH(Бланк!$Q$12,D200)),MAX($CA$1:CA199)+1,0)</f>
        <v>0</v>
      </c>
      <c r="CB200" s="161" t="e">
        <f>VLOOKUP(F200,Стекла!$A200:AA$1516,5,FALSE)</f>
        <v>#N/A</v>
      </c>
      <c r="CC200" s="161" t="str">
        <f>IF(CA200&gt;0,VLOOKUP(Бланк!$Q$12,D200:F10210,3,FALSE),"")</f>
        <v/>
      </c>
      <c r="DA200" s="161">
        <f>IF(ISNUMBER(SEARCH(Бланк!$Q$14,D200)),MAX($DA$1:DA199)+1,0)</f>
        <v>0</v>
      </c>
      <c r="DB200" s="161" t="e">
        <f>VLOOKUP(F200,Стекла!$A200:BA$1516,5,FALSE)</f>
        <v>#N/A</v>
      </c>
      <c r="DC200" s="161" t="str">
        <f>IF(DA200&gt;0,VLOOKUP(Бланк!$Q$14,D200:F10210,3,FALSE),"")</f>
        <v/>
      </c>
      <c r="EA200" s="161">
        <f>IF(ISNUMBER(SEARCH(Бланк!$Q$16,D200)),MAX($EA$1:EA199)+1,0)</f>
        <v>0</v>
      </c>
      <c r="EB200" s="161" t="e">
        <f>VLOOKUP(F200,Стекла!$A200:CA$1516,5,FALSE)</f>
        <v>#N/A</v>
      </c>
      <c r="EC200" s="161" t="str">
        <f>IF(EA200&gt;0,VLOOKUP(Бланк!$Q$16,D200:F10210,3,FALSE),"")</f>
        <v/>
      </c>
      <c r="FA200" s="161">
        <f>IF(ISNUMBER(SEARCH(Бланк!$Q$18,D200)),MAX($FA$1:FA199)+1,0)</f>
        <v>0</v>
      </c>
      <c r="FB200" s="161" t="e">
        <f>VLOOKUP(F200,Стекла!$A200:DA$1516,5,FALSE)</f>
        <v>#N/A</v>
      </c>
      <c r="FC200" s="161" t="str">
        <f>IF(FA200&gt;0,VLOOKUP(Бланк!$Q$18,D200:F10210,3,FALSE),"")</f>
        <v/>
      </c>
      <c r="GA200" s="161">
        <f>IF(ISNUMBER(SEARCH(Бланк!$Q$20,D200)),MAX($GA$1:GA199)+1,0)</f>
        <v>0</v>
      </c>
      <c r="GB200" s="161" t="e">
        <f>VLOOKUP(F200,Стекла!$A200:EA$1516,5,FALSE)</f>
        <v>#N/A</v>
      </c>
      <c r="GC200" s="161" t="str">
        <f>IF(GA200&gt;0,VLOOKUP(Бланк!$Q$20,D200:F10210,3,FALSE),"")</f>
        <v/>
      </c>
      <c r="HA200" s="161">
        <f>IF(ISNUMBER(SEARCH(Бланк!$Q$22,D200)),MAX($HA$1:HA199)+1,0)</f>
        <v>0</v>
      </c>
      <c r="HB200" s="161" t="e">
        <f>VLOOKUP(F200,Стекла!$A200:FA$1516,5,FALSE)</f>
        <v>#N/A</v>
      </c>
      <c r="HC200" s="161" t="str">
        <f>IF(HA200&gt;0,VLOOKUP(Бланк!$Q$22,D200:F10210,3,FALSE),"")</f>
        <v/>
      </c>
      <c r="IA200" s="161">
        <f>IF(ISNUMBER(SEARCH(Бланк!$Q$24,D200)),MAX($IA$1:IA199)+1,0)</f>
        <v>0</v>
      </c>
      <c r="IB200" s="161" t="e">
        <f>VLOOKUP(F200,Стекла!$A200:GA$1516,5,FALSE)</f>
        <v>#N/A</v>
      </c>
      <c r="IC200" s="161" t="str">
        <f>IF(IA200&gt;0,VLOOKUP(Бланк!$Q$24,D200:F10210,3,FALSE),"")</f>
        <v/>
      </c>
    </row>
    <row r="201" spans="1:237" x14ac:dyDescent="0.25">
      <c r="A201" s="161">
        <v>201</v>
      </c>
      <c r="B201" s="161">
        <f>IF(AND($E$1="ПУСТО",Стекла!E201&lt;&gt;""),MAX($B$1:B200)+1,IF(ISNUMBER(SEARCH($E$1,Стекла!B201)),MAX($B$1:B200)+1,0))</f>
        <v>0</v>
      </c>
      <c r="D201" s="161" t="str">
        <f>IF(ISERROR(F201),"",INDEX(Стекла!$E$2:$E$1001,F201,1))</f>
        <v/>
      </c>
      <c r="E201" s="161" t="str">
        <f>IF(ISERROR(F201),"",INDEX(Стекла!$B$2:$E$1001,F201,2))</f>
        <v/>
      </c>
      <c r="F201" s="161" t="e">
        <f>MATCH(ROW(A200),$B$2:B399,0)</f>
        <v>#N/A</v>
      </c>
      <c r="G201" s="161" t="str">
        <f>IF(AND(COUNTIF(D$2:D201,D201)=1,D201&lt;&gt;""),COUNT(G$1:G200)+1,"")</f>
        <v/>
      </c>
      <c r="H201" s="161" t="str">
        <f t="shared" si="12"/>
        <v/>
      </c>
      <c r="I201" s="161" t="e">
        <f t="shared" si="13"/>
        <v>#N/A</v>
      </c>
      <c r="J201" s="161">
        <f>IF(ISNUMBER(SEARCH(Бланк!$Q$6,D201)),MAX($J$1:J200)+1,0)</f>
        <v>0</v>
      </c>
      <c r="K201" s="161" t="e">
        <f>VLOOKUP(F201,Стекла!A201:AH1715,5,FALSE)</f>
        <v>#N/A</v>
      </c>
      <c r="L201" s="161" t="str">
        <f>IF(J201&gt;0,VLOOKUP(Бланк!$Q$6,D201:F399,3,FALSE),"")</f>
        <v/>
      </c>
      <c r="AA201" s="161">
        <f>IF(ISNUMBER(SEARCH(Бланк!$Q$8,D201)),MAX($AA$1:AA200)+1,0)</f>
        <v>0</v>
      </c>
      <c r="AB201" s="161" t="e">
        <f>VLOOKUP(F201,Стекла!A201:$AH$1516,5,FALSE)</f>
        <v>#N/A</v>
      </c>
      <c r="AC201" s="161" t="str">
        <f>IF(AA201&gt;0,VLOOKUP(Бланк!$Q$8,D201:F10211,3,FALSE),"")</f>
        <v/>
      </c>
      <c r="AD201" s="161" t="e">
        <f t="shared" si="14"/>
        <v>#N/A</v>
      </c>
      <c r="BA201" s="161">
        <f>IF(ISNUMBER(SEARCH(Бланк!$Q$10,D201)),MAX(BA$1:$BA200)+1,0)</f>
        <v>0</v>
      </c>
      <c r="BB201" s="161" t="e">
        <f>VLOOKUP(F201,Стекла!A201:$H$1516,5,FALSE)</f>
        <v>#N/A</v>
      </c>
      <c r="BC201" s="161" t="str">
        <f>IF(BA201&gt;0,VLOOKUP(Бланк!$Q$10,D201:F10211,3,FALSE),"")</f>
        <v/>
      </c>
      <c r="BD201" s="161" t="e">
        <f t="shared" si="15"/>
        <v>#N/A</v>
      </c>
      <c r="CA201" s="161">
        <f>IF(ISNUMBER(SEARCH(Бланк!$Q$12,D201)),MAX($CA$1:CA200)+1,0)</f>
        <v>0</v>
      </c>
      <c r="CB201" s="161" t="e">
        <f>VLOOKUP(F201,Стекла!$A201:AA$1516,5,FALSE)</f>
        <v>#N/A</v>
      </c>
      <c r="CC201" s="161" t="str">
        <f>IF(CA201&gt;0,VLOOKUP(Бланк!$Q$12,D201:F10211,3,FALSE),"")</f>
        <v/>
      </c>
      <c r="DA201" s="161">
        <f>IF(ISNUMBER(SEARCH(Бланк!$Q$14,D201)),MAX($DA$1:DA200)+1,0)</f>
        <v>0</v>
      </c>
      <c r="DB201" s="161" t="e">
        <f>VLOOKUP(F201,Стекла!$A201:BA$1516,5,FALSE)</f>
        <v>#N/A</v>
      </c>
      <c r="DC201" s="161" t="str">
        <f>IF(DA201&gt;0,VLOOKUP(Бланк!$Q$14,D201:F10211,3,FALSE),"")</f>
        <v/>
      </c>
      <c r="EA201" s="161">
        <f>IF(ISNUMBER(SEARCH(Бланк!$Q$16,D201)),MAX($EA$1:EA200)+1,0)</f>
        <v>0</v>
      </c>
      <c r="EB201" s="161" t="e">
        <f>VLOOKUP(F201,Стекла!$A201:CA$1516,5,FALSE)</f>
        <v>#N/A</v>
      </c>
      <c r="EC201" s="161" t="str">
        <f>IF(EA201&gt;0,VLOOKUP(Бланк!$Q$16,D201:F10211,3,FALSE),"")</f>
        <v/>
      </c>
      <c r="FA201" s="161">
        <f>IF(ISNUMBER(SEARCH(Бланк!$Q$18,D201)),MAX($FA$1:FA200)+1,0)</f>
        <v>0</v>
      </c>
      <c r="FB201" s="161" t="e">
        <f>VLOOKUP(F201,Стекла!$A201:DA$1516,5,FALSE)</f>
        <v>#N/A</v>
      </c>
      <c r="FC201" s="161" t="str">
        <f>IF(FA201&gt;0,VLOOKUP(Бланк!$Q$18,D201:F10211,3,FALSE),"")</f>
        <v/>
      </c>
      <c r="GA201" s="161">
        <f>IF(ISNUMBER(SEARCH(Бланк!$Q$20,D201)),MAX($GA$1:GA200)+1,0)</f>
        <v>0</v>
      </c>
      <c r="GB201" s="161" t="e">
        <f>VLOOKUP(F201,Стекла!$A201:EA$1516,5,FALSE)</f>
        <v>#N/A</v>
      </c>
      <c r="GC201" s="161" t="str">
        <f>IF(GA201&gt;0,VLOOKUP(Бланк!$Q$20,D201:F10211,3,FALSE),"")</f>
        <v/>
      </c>
      <c r="HA201" s="161">
        <f>IF(ISNUMBER(SEARCH(Бланк!$Q$22,D201)),MAX($HA$1:HA200)+1,0)</f>
        <v>0</v>
      </c>
      <c r="HB201" s="161" t="e">
        <f>VLOOKUP(F201,Стекла!$A201:FA$1516,5,FALSE)</f>
        <v>#N/A</v>
      </c>
      <c r="HC201" s="161" t="str">
        <f>IF(HA201&gt;0,VLOOKUP(Бланк!$Q$22,D201:F10211,3,FALSE),"")</f>
        <v/>
      </c>
      <c r="IA201" s="161">
        <f>IF(ISNUMBER(SEARCH(Бланк!$Q$24,D201)),MAX($IA$1:IA200)+1,0)</f>
        <v>0</v>
      </c>
      <c r="IB201" s="161" t="e">
        <f>VLOOKUP(F201,Стекла!$A201:GA$1516,5,FALSE)</f>
        <v>#N/A</v>
      </c>
      <c r="IC201" s="161" t="str">
        <f>IF(IA201&gt;0,VLOOKUP(Бланк!$Q$24,D201:F10211,3,FALSE),"")</f>
        <v/>
      </c>
    </row>
    <row r="202" spans="1:237" x14ac:dyDescent="0.25">
      <c r="A202" s="161">
        <v>202</v>
      </c>
      <c r="B202" s="161">
        <f>IF(AND($E$1="ПУСТО",Стекла!E202&lt;&gt;""),MAX($B$1:B201)+1,IF(ISNUMBER(SEARCH($E$1,Стекла!B202)),MAX($B$1:B201)+1,0))</f>
        <v>0</v>
      </c>
      <c r="D202" s="161" t="str">
        <f>IF(ISERROR(F202),"",INDEX(Стекла!$E$2:$E$1001,F202,1))</f>
        <v/>
      </c>
      <c r="E202" s="161" t="str">
        <f>IF(ISERROR(F202),"",INDEX(Стекла!$B$2:$E$1001,F202,2))</f>
        <v/>
      </c>
      <c r="F202" s="161" t="e">
        <f>MATCH(ROW(A201),$B$2:B400,0)</f>
        <v>#N/A</v>
      </c>
      <c r="G202" s="161" t="str">
        <f>IF(AND(COUNTIF(D$2:D202,D202)=1,D202&lt;&gt;""),COUNT(G$1:G201)+1,"")</f>
        <v/>
      </c>
      <c r="H202" s="161" t="str">
        <f t="shared" si="12"/>
        <v/>
      </c>
      <c r="I202" s="161" t="e">
        <f t="shared" si="13"/>
        <v>#N/A</v>
      </c>
      <c r="J202" s="161">
        <f>IF(ISNUMBER(SEARCH(Бланк!$Q$6,D202)),MAX($J$1:J201)+1,0)</f>
        <v>0</v>
      </c>
      <c r="K202" s="161" t="e">
        <f>VLOOKUP(F202,Стекла!A202:AH1716,5,FALSE)</f>
        <v>#N/A</v>
      </c>
      <c r="L202" s="161" t="str">
        <f>IF(J202&gt;0,VLOOKUP(Бланк!$Q$6,D202:F400,3,FALSE),"")</f>
        <v/>
      </c>
    </row>
    <row r="203" spans="1:237" x14ac:dyDescent="0.25">
      <c r="A203" s="161">
        <v>203</v>
      </c>
      <c r="B203" s="161">
        <f>IF(AND($E$1="ПУСТО",Стекла!E203&lt;&gt;""),MAX($B$1:B202)+1,IF(ISNUMBER(SEARCH($E$1,Стекла!B203)),MAX($B$1:B202)+1,0))</f>
        <v>0</v>
      </c>
      <c r="D203" s="161" t="str">
        <f>IF(ISERROR(F203),"",INDEX(Стекла!$E$2:$E$1001,F203,1))</f>
        <v/>
      </c>
      <c r="E203" s="161" t="str">
        <f>IF(ISERROR(F203),"",INDEX(Стекла!$B$2:$E$1001,F203,2))</f>
        <v/>
      </c>
      <c r="F203" s="161" t="e">
        <f>MATCH(ROW(A202),$B$2:B401,0)</f>
        <v>#N/A</v>
      </c>
      <c r="G203" s="161" t="str">
        <f>IF(AND(COUNTIF(D$2:D203,D203)=1,D203&lt;&gt;""),COUNT(G$1:G202)+1,"")</f>
        <v/>
      </c>
      <c r="H203" s="161" t="str">
        <f t="shared" si="12"/>
        <v/>
      </c>
      <c r="I203" s="161" t="e">
        <f t="shared" si="13"/>
        <v>#N/A</v>
      </c>
      <c r="J203" s="161">
        <f>IF(ISNUMBER(SEARCH(Бланк!$Q$6,D203)),MAX($J$1:J202)+1,0)</f>
        <v>0</v>
      </c>
      <c r="K203" s="161" t="e">
        <f>VLOOKUP(F203,Стекла!A203:AH1717,5,FALSE)</f>
        <v>#N/A</v>
      </c>
      <c r="L203" s="161" t="str">
        <f>IF(J203&gt;0,VLOOKUP(Бланк!$Q$6,D203:F401,3,FALSE),"")</f>
        <v/>
      </c>
    </row>
    <row r="204" spans="1:237" x14ac:dyDescent="0.25">
      <c r="A204" s="161">
        <v>204</v>
      </c>
      <c r="B204" s="161">
        <f>IF(AND($E$1="ПУСТО",Стекла!E204&lt;&gt;""),MAX($B$1:B203)+1,IF(ISNUMBER(SEARCH($E$1,Стекла!B204)),MAX($B$1:B203)+1,0))</f>
        <v>0</v>
      </c>
      <c r="D204" s="161" t="str">
        <f>IF(ISERROR(F204),"",INDEX(Стекла!$E$2:$E$1001,F204,1))</f>
        <v/>
      </c>
      <c r="E204" s="161" t="str">
        <f>IF(ISERROR(F204),"",INDEX(Стекла!$B$2:$E$1001,F204,2))</f>
        <v/>
      </c>
      <c r="F204" s="161" t="e">
        <f>MATCH(ROW(A203),$B$2:B402,0)</f>
        <v>#N/A</v>
      </c>
      <c r="G204" s="161" t="str">
        <f>IF(AND(COUNTIF(D$2:D204,D204)=1,D204&lt;&gt;""),COUNT(G$1:G203)+1,"")</f>
        <v/>
      </c>
      <c r="H204" s="161" t="str">
        <f t="shared" si="12"/>
        <v/>
      </c>
      <c r="I204" s="161" t="e">
        <f t="shared" si="13"/>
        <v>#N/A</v>
      </c>
      <c r="J204" s="161">
        <f>IF(ISNUMBER(SEARCH(Бланк!$Q$6,D204)),MAX($J$1:J203)+1,0)</f>
        <v>0</v>
      </c>
      <c r="K204" s="161" t="e">
        <f>VLOOKUP(F204,Стекла!A204:AH1718,5,FALSE)</f>
        <v>#N/A</v>
      </c>
      <c r="L204" s="161" t="str">
        <f>IF(J204&gt;0,VLOOKUP(Бланк!$Q$6,D204:F402,3,FALSE),"")</f>
        <v/>
      </c>
    </row>
    <row r="205" spans="1:237" x14ac:dyDescent="0.25">
      <c r="A205" s="161">
        <v>205</v>
      </c>
      <c r="B205" s="161">
        <f>IF(AND($E$1="ПУСТО",Стекла!E205&lt;&gt;""),MAX($B$1:B204)+1,IF(ISNUMBER(SEARCH($E$1,Стекла!B205)),MAX($B$1:B204)+1,0))</f>
        <v>0</v>
      </c>
      <c r="D205" s="161" t="str">
        <f>IF(ISERROR(F205),"",INDEX(Стекла!$E$2:$E$1001,F205,1))</f>
        <v/>
      </c>
      <c r="E205" s="161" t="str">
        <f>IF(ISERROR(F205),"",INDEX(Стекла!$B$2:$E$1001,F205,2))</f>
        <v/>
      </c>
      <c r="F205" s="161" t="e">
        <f>MATCH(ROW(A204),$B$2:B403,0)</f>
        <v>#N/A</v>
      </c>
      <c r="G205" s="161" t="str">
        <f>IF(AND(COUNTIF(D$2:D205,D205)=1,D205&lt;&gt;""),COUNT(G$1:G204)+1,"")</f>
        <v/>
      </c>
      <c r="H205" s="161" t="str">
        <f t="shared" si="12"/>
        <v/>
      </c>
      <c r="I205" s="161" t="e">
        <f t="shared" si="13"/>
        <v>#N/A</v>
      </c>
      <c r="J205" s="161">
        <f>IF(ISNUMBER(SEARCH(Бланк!$Q$6,D205)),MAX($J$1:J204)+1,0)</f>
        <v>0</v>
      </c>
      <c r="K205" s="161" t="e">
        <f>VLOOKUP(F205,Стекла!A205:AH1719,5,FALSE)</f>
        <v>#N/A</v>
      </c>
      <c r="L205" s="161" t="str">
        <f>IF(J205&gt;0,VLOOKUP(Бланк!$Q$6,D205:F403,3,FALSE),"")</f>
        <v/>
      </c>
    </row>
    <row r="206" spans="1:237" x14ac:dyDescent="0.25">
      <c r="A206" s="161">
        <v>206</v>
      </c>
      <c r="B206" s="161">
        <f>IF(AND($E$1="ПУСТО",Стекла!E206&lt;&gt;""),MAX($B$1:B205)+1,IF(ISNUMBER(SEARCH($E$1,Стекла!B206)),MAX($B$1:B205)+1,0))</f>
        <v>0</v>
      </c>
      <c r="D206" s="161" t="str">
        <f>IF(ISERROR(F206),"",INDEX(Стекла!$E$2:$E$1001,F206,1))</f>
        <v/>
      </c>
      <c r="E206" s="161" t="str">
        <f>IF(ISERROR(F206),"",INDEX(Стекла!$B$2:$E$1001,F206,2))</f>
        <v/>
      </c>
      <c r="F206" s="161" t="e">
        <f>MATCH(ROW(A205),$B$2:B404,0)</f>
        <v>#N/A</v>
      </c>
      <c r="G206" s="161" t="str">
        <f>IF(AND(COUNTIF(D$2:D206,D206)=1,D206&lt;&gt;""),COUNT(G$1:G205)+1,"")</f>
        <v/>
      </c>
      <c r="H206" s="161" t="str">
        <f t="shared" si="12"/>
        <v/>
      </c>
      <c r="I206" s="161" t="e">
        <f t="shared" si="13"/>
        <v>#N/A</v>
      </c>
      <c r="J206" s="161">
        <f>IF(ISNUMBER(SEARCH(Бланк!$Q$6,D206)),MAX($J$1:J205)+1,0)</f>
        <v>0</v>
      </c>
      <c r="K206" s="161" t="e">
        <f>VLOOKUP(F206,Стекла!A206:AH1720,5,FALSE)</f>
        <v>#N/A</v>
      </c>
      <c r="L206" s="161" t="str">
        <f>IF(J206&gt;0,VLOOKUP(Бланк!$Q$6,D206:F404,3,FALSE),"")</f>
        <v/>
      </c>
    </row>
    <row r="207" spans="1:237" x14ac:dyDescent="0.25">
      <c r="A207" s="161">
        <v>207</v>
      </c>
      <c r="B207" s="161">
        <f>IF(AND($E$1="ПУСТО",Стекла!E207&lt;&gt;""),MAX($B$1:B206)+1,IF(ISNUMBER(SEARCH($E$1,Стекла!B207)),MAX($B$1:B206)+1,0))</f>
        <v>0</v>
      </c>
      <c r="D207" s="161" t="str">
        <f>IF(ISERROR(F207),"",INDEX(Стекла!$E$2:$E$1001,F207,1))</f>
        <v/>
      </c>
      <c r="E207" s="161" t="str">
        <f>IF(ISERROR(F207),"",INDEX(Стекла!$B$2:$E$1001,F207,2))</f>
        <v/>
      </c>
      <c r="F207" s="161" t="e">
        <f>MATCH(ROW(A206),$B$2:B405,0)</f>
        <v>#N/A</v>
      </c>
      <c r="G207" s="161" t="str">
        <f>IF(AND(COUNTIF(D$2:D207,D207)=1,D207&lt;&gt;""),COUNT(G$1:G206)+1,"")</f>
        <v/>
      </c>
      <c r="H207" s="161" t="str">
        <f t="shared" si="12"/>
        <v/>
      </c>
      <c r="I207" s="161" t="e">
        <f t="shared" si="13"/>
        <v>#N/A</v>
      </c>
      <c r="J207" s="161">
        <f>IF(ISNUMBER(SEARCH(Бланк!$Q$6,D207)),MAX($J$1:J206)+1,0)</f>
        <v>0</v>
      </c>
      <c r="K207" s="161" t="e">
        <f>VLOOKUP(F207,Стекла!A207:AH1721,5,FALSE)</f>
        <v>#N/A</v>
      </c>
      <c r="L207" s="161" t="str">
        <f>IF(J207&gt;0,VLOOKUP(Бланк!$Q$6,D207:F405,3,FALSE),"")</f>
        <v/>
      </c>
    </row>
    <row r="208" spans="1:237" x14ac:dyDescent="0.25">
      <c r="A208" s="161">
        <v>208</v>
      </c>
      <c r="B208" s="161">
        <f>IF(AND($E$1="ПУСТО",Стекла!E208&lt;&gt;""),MAX($B$1:B207)+1,IF(ISNUMBER(SEARCH($E$1,Стекла!B208)),MAX($B$1:B207)+1,0))</f>
        <v>0</v>
      </c>
      <c r="D208" s="161" t="str">
        <f>IF(ISERROR(F208),"",INDEX(Стекла!$E$2:$E$1001,F208,1))</f>
        <v/>
      </c>
      <c r="E208" s="161" t="str">
        <f>IF(ISERROR(F208),"",INDEX(Стекла!$B$2:$E$1001,F208,2))</f>
        <v/>
      </c>
      <c r="F208" s="161" t="e">
        <f>MATCH(ROW(A207),$B$2:B406,0)</f>
        <v>#N/A</v>
      </c>
      <c r="G208" s="161" t="str">
        <f>IF(AND(COUNTIF(D$2:D208,D208)=1,D208&lt;&gt;""),COUNT(G$1:G207)+1,"")</f>
        <v/>
      </c>
      <c r="H208" s="161" t="str">
        <f t="shared" si="12"/>
        <v/>
      </c>
      <c r="I208" s="161" t="e">
        <f t="shared" si="13"/>
        <v>#N/A</v>
      </c>
      <c r="J208" s="161">
        <f>IF(ISNUMBER(SEARCH(Бланк!$Q$6,D208)),MAX($J$1:J207)+1,0)</f>
        <v>0</v>
      </c>
      <c r="K208" s="161" t="e">
        <f>VLOOKUP(F208,Стекла!A208:AH1722,5,FALSE)</f>
        <v>#N/A</v>
      </c>
      <c r="L208" s="161" t="str">
        <f>IF(J208&gt;0,VLOOKUP(Бланк!$Q$6,D208:F406,3,FALSE),"")</f>
        <v/>
      </c>
    </row>
    <row r="209" spans="1:12" x14ac:dyDescent="0.25">
      <c r="A209" s="161">
        <v>209</v>
      </c>
      <c r="B209" s="161">
        <f>IF(AND($E$1="ПУСТО",Стекла!E209&lt;&gt;""),MAX($B$1:B208)+1,IF(ISNUMBER(SEARCH($E$1,Стекла!B209)),MAX($B$1:B208)+1,0))</f>
        <v>0</v>
      </c>
      <c r="D209" s="161" t="str">
        <f>IF(ISERROR(F209),"",INDEX(Стекла!$E$2:$E$1001,F209,1))</f>
        <v/>
      </c>
      <c r="E209" s="161" t="str">
        <f>IF(ISERROR(F209),"",INDEX(Стекла!$B$2:$E$1001,F209,2))</f>
        <v/>
      </c>
      <c r="F209" s="161" t="e">
        <f>MATCH(ROW(A208),$B$2:B407,0)</f>
        <v>#N/A</v>
      </c>
      <c r="G209" s="161" t="str">
        <f>IF(AND(COUNTIF(D$2:D209,D209)=1,D209&lt;&gt;""),COUNT(G$1:G208)+1,"")</f>
        <v/>
      </c>
      <c r="H209" s="161" t="str">
        <f t="shared" si="12"/>
        <v/>
      </c>
      <c r="I209" s="161" t="e">
        <f t="shared" si="13"/>
        <v>#N/A</v>
      </c>
      <c r="J209" s="161">
        <f>IF(ISNUMBER(SEARCH(Бланк!$Q$6,D209)),MAX($J$1:J208)+1,0)</f>
        <v>0</v>
      </c>
      <c r="K209" s="161" t="e">
        <f>VLOOKUP(F209,Стекла!A209:AH1723,5,FALSE)</f>
        <v>#N/A</v>
      </c>
      <c r="L209" s="161" t="str">
        <f>IF(J209&gt;0,VLOOKUP(Бланк!$Q$6,D209:F407,3,FALSE),"")</f>
        <v/>
      </c>
    </row>
    <row r="210" spans="1:12" x14ac:dyDescent="0.25">
      <c r="A210" s="161">
        <v>210</v>
      </c>
      <c r="B210" s="161">
        <f>IF(AND($E$1="ПУСТО",Стекла!E210&lt;&gt;""),MAX($B$1:B209)+1,IF(ISNUMBER(SEARCH($E$1,Стекла!B210)),MAX($B$1:B209)+1,0))</f>
        <v>0</v>
      </c>
      <c r="D210" s="161" t="str">
        <f>IF(ISERROR(F210),"",INDEX(Стекла!$E$2:$E$1001,F210,1))</f>
        <v/>
      </c>
      <c r="E210" s="161" t="str">
        <f>IF(ISERROR(F210),"",INDEX(Стекла!$B$2:$E$1001,F210,2))</f>
        <v/>
      </c>
      <c r="F210" s="161" t="e">
        <f>MATCH(ROW(A209),$B$2:B408,0)</f>
        <v>#N/A</v>
      </c>
      <c r="G210" s="161" t="str">
        <f>IF(AND(COUNTIF(D$2:D210,D210)=1,D210&lt;&gt;""),COUNT(G$1:G209)+1,"")</f>
        <v/>
      </c>
      <c r="H210" s="161" t="str">
        <f t="shared" si="12"/>
        <v/>
      </c>
      <c r="I210" s="161" t="e">
        <f t="shared" si="13"/>
        <v>#N/A</v>
      </c>
      <c r="J210" s="161">
        <f>IF(ISNUMBER(SEARCH(Бланк!$Q$6,D210)),MAX($J$1:J209)+1,0)</f>
        <v>0</v>
      </c>
      <c r="K210" s="161" t="e">
        <f>VLOOKUP(F210,Стекла!A210:AH1724,5,FALSE)</f>
        <v>#N/A</v>
      </c>
      <c r="L210" s="161" t="str">
        <f>IF(J210&gt;0,VLOOKUP(Бланк!$Q$6,D210:F408,3,FALSE),"")</f>
        <v/>
      </c>
    </row>
    <row r="211" spans="1:12" x14ac:dyDescent="0.25">
      <c r="A211" s="161">
        <v>211</v>
      </c>
      <c r="B211" s="161">
        <f>IF(AND($E$1="ПУСТО",Стекла!E211&lt;&gt;""),MAX($B$1:B210)+1,IF(ISNUMBER(SEARCH($E$1,Стекла!B211)),MAX($B$1:B210)+1,0))</f>
        <v>0</v>
      </c>
      <c r="D211" s="161" t="str">
        <f>IF(ISERROR(F211),"",INDEX(Стекла!$E$2:$E$1001,F211,1))</f>
        <v/>
      </c>
      <c r="E211" s="161" t="str">
        <f>IF(ISERROR(F211),"",INDEX(Стекла!$B$2:$E$1001,F211,2))</f>
        <v/>
      </c>
      <c r="F211" s="161" t="e">
        <f>MATCH(ROW(A210),$B$2:B409,0)</f>
        <v>#N/A</v>
      </c>
      <c r="G211" s="161" t="str">
        <f>IF(AND(COUNTIF(D$2:D211,D211)=1,D211&lt;&gt;""),COUNT(G$1:G210)+1,"")</f>
        <v/>
      </c>
      <c r="H211" s="161" t="str">
        <f t="shared" si="12"/>
        <v/>
      </c>
      <c r="I211" s="161" t="e">
        <f t="shared" si="13"/>
        <v>#N/A</v>
      </c>
      <c r="J211" s="161">
        <f>IF(ISNUMBER(SEARCH(Бланк!$Q$6,D211)),MAX($J$1:J210)+1,0)</f>
        <v>0</v>
      </c>
      <c r="K211" s="161" t="e">
        <f>VLOOKUP(F211,Стекла!A211:AH1725,5,FALSE)</f>
        <v>#N/A</v>
      </c>
      <c r="L211" s="161" t="str">
        <f>IF(J211&gt;0,VLOOKUP(Бланк!$Q$6,D211:F409,3,FALSE),"")</f>
        <v/>
      </c>
    </row>
    <row r="212" spans="1:12" x14ac:dyDescent="0.25">
      <c r="A212" s="161">
        <v>212</v>
      </c>
      <c r="B212" s="161">
        <f>IF(AND($E$1="ПУСТО",Стекла!E212&lt;&gt;""),MAX($B$1:B211)+1,IF(ISNUMBER(SEARCH($E$1,Стекла!B212)),MAX($B$1:B211)+1,0))</f>
        <v>0</v>
      </c>
      <c r="D212" s="161" t="str">
        <f>IF(ISERROR(F212),"",INDEX(Стекла!$E$2:$E$1001,F212,1))</f>
        <v/>
      </c>
      <c r="E212" s="161" t="str">
        <f>IF(ISERROR(F212),"",INDEX(Стекла!$B$2:$E$1001,F212,2))</f>
        <v/>
      </c>
      <c r="F212" s="161" t="e">
        <f>MATCH(ROW(A211),$B$2:B410,0)</f>
        <v>#N/A</v>
      </c>
      <c r="G212" s="161" t="str">
        <f>IF(AND(COUNTIF(D$2:D212,D212)=1,D212&lt;&gt;""),COUNT(G$1:G211)+1,"")</f>
        <v/>
      </c>
      <c r="H212" s="161" t="str">
        <f t="shared" si="12"/>
        <v/>
      </c>
      <c r="I212" s="161" t="e">
        <f t="shared" si="13"/>
        <v>#N/A</v>
      </c>
      <c r="J212" s="161">
        <f>IF(ISNUMBER(SEARCH(Бланк!$Q$6,D212)),MAX($J$1:J211)+1,0)</f>
        <v>0</v>
      </c>
      <c r="K212" s="161" t="e">
        <f>VLOOKUP(F212,Стекла!A212:AH1726,5,FALSE)</f>
        <v>#N/A</v>
      </c>
      <c r="L212" s="161" t="str">
        <f>IF(J212&gt;0,VLOOKUP(Бланк!$Q$6,D212:F410,3,FALSE),"")</f>
        <v/>
      </c>
    </row>
    <row r="213" spans="1:12" x14ac:dyDescent="0.25">
      <c r="A213" s="161">
        <v>213</v>
      </c>
      <c r="B213" s="161">
        <f>IF(AND($E$1="ПУСТО",Стекла!E213&lt;&gt;""),MAX($B$1:B212)+1,IF(ISNUMBER(SEARCH($E$1,Стекла!B213)),MAX($B$1:B212)+1,0))</f>
        <v>0</v>
      </c>
      <c r="D213" s="161" t="str">
        <f>IF(ISERROR(F213),"",INDEX(Стекла!$E$2:$E$1001,F213,1))</f>
        <v/>
      </c>
      <c r="E213" s="161" t="str">
        <f>IF(ISERROR(F213),"",INDEX(Стекла!$B$2:$E$1001,F213,2))</f>
        <v/>
      </c>
      <c r="F213" s="161" t="e">
        <f>MATCH(ROW(A212),$B$2:B411,0)</f>
        <v>#N/A</v>
      </c>
      <c r="G213" s="161" t="str">
        <f>IF(AND(COUNTIF(D$2:D213,D213)=1,D213&lt;&gt;""),COUNT(G$1:G212)+1,"")</f>
        <v/>
      </c>
      <c r="H213" s="161" t="str">
        <f t="shared" si="12"/>
        <v/>
      </c>
      <c r="I213" s="161" t="e">
        <f t="shared" si="13"/>
        <v>#N/A</v>
      </c>
      <c r="J213" s="161">
        <f>IF(ISNUMBER(SEARCH(Бланк!$Q$6,D213)),MAX($J$1:J212)+1,0)</f>
        <v>0</v>
      </c>
      <c r="K213" s="161" t="e">
        <f>VLOOKUP(F213,Стекла!A213:AH1727,5,FALSE)</f>
        <v>#N/A</v>
      </c>
      <c r="L213" s="161" t="str">
        <f>IF(J213&gt;0,VLOOKUP(Бланк!$Q$6,D213:F411,3,FALSE),"")</f>
        <v/>
      </c>
    </row>
    <row r="214" spans="1:12" x14ac:dyDescent="0.25">
      <c r="A214" s="161">
        <v>214</v>
      </c>
      <c r="B214" s="161">
        <f>IF(AND($E$1="ПУСТО",Стекла!E214&lt;&gt;""),MAX($B$1:B213)+1,IF(ISNUMBER(SEARCH($E$1,Стекла!B214)),MAX($B$1:B213)+1,0))</f>
        <v>0</v>
      </c>
      <c r="D214" s="161" t="str">
        <f>IF(ISERROR(F214),"",INDEX(Стекла!$E$2:$E$1001,F214,1))</f>
        <v/>
      </c>
      <c r="E214" s="161" t="str">
        <f>IF(ISERROR(F214),"",INDEX(Стекла!$B$2:$E$1001,F214,2))</f>
        <v/>
      </c>
      <c r="F214" s="161" t="e">
        <f>MATCH(ROW(A213),$B$2:B412,0)</f>
        <v>#N/A</v>
      </c>
      <c r="G214" s="161" t="str">
        <f>IF(AND(COUNTIF(D$2:D214,D214)=1,D214&lt;&gt;""),COUNT(G$1:G213)+1,"")</f>
        <v/>
      </c>
      <c r="H214" s="161" t="str">
        <f t="shared" si="12"/>
        <v/>
      </c>
      <c r="I214" s="161" t="e">
        <f t="shared" si="13"/>
        <v>#N/A</v>
      </c>
      <c r="J214" s="161">
        <f>IF(ISNUMBER(SEARCH(Бланк!$Q$6,D214)),MAX($J$1:J213)+1,0)</f>
        <v>0</v>
      </c>
      <c r="K214" s="161" t="e">
        <f>VLOOKUP(F214,Стекла!A214:AH1728,5,FALSE)</f>
        <v>#N/A</v>
      </c>
      <c r="L214" s="161" t="str">
        <f>IF(J214&gt;0,VLOOKUP(Бланк!$Q$6,D214:F412,3,FALSE),"")</f>
        <v/>
      </c>
    </row>
    <row r="215" spans="1:12" x14ac:dyDescent="0.25">
      <c r="A215" s="161">
        <v>215</v>
      </c>
      <c r="B215" s="161">
        <f>IF(AND($E$1="ПУСТО",Стекла!E215&lt;&gt;""),MAX($B$1:B214)+1,IF(ISNUMBER(SEARCH($E$1,Стекла!B215)),MAX($B$1:B214)+1,0))</f>
        <v>0</v>
      </c>
      <c r="D215" s="161" t="str">
        <f>IF(ISERROR(F215),"",INDEX(Стекла!$E$2:$E$1001,F215,1))</f>
        <v/>
      </c>
      <c r="E215" s="161" t="str">
        <f>IF(ISERROR(F215),"",INDEX(Стекла!$B$2:$E$1001,F215,2))</f>
        <v/>
      </c>
      <c r="F215" s="161" t="e">
        <f>MATCH(ROW(A214),$B$2:B413,0)</f>
        <v>#N/A</v>
      </c>
      <c r="G215" s="161" t="str">
        <f>IF(AND(COUNTIF(D$2:D215,D215)=1,D215&lt;&gt;""),COUNT(G$1:G214)+1,"")</f>
        <v/>
      </c>
      <c r="H215" s="161" t="str">
        <f t="shared" si="12"/>
        <v/>
      </c>
      <c r="I215" s="161" t="e">
        <f t="shared" si="13"/>
        <v>#N/A</v>
      </c>
      <c r="J215" s="161">
        <f>IF(ISNUMBER(SEARCH(Бланк!$Q$6,D215)),MAX($J$1:J214)+1,0)</f>
        <v>0</v>
      </c>
      <c r="K215" s="161" t="e">
        <f>VLOOKUP(F215,Стекла!A215:AH1729,5,FALSE)</f>
        <v>#N/A</v>
      </c>
      <c r="L215" s="161" t="str">
        <f>IF(J215&gt;0,VLOOKUP(Бланк!$Q$6,D215:F413,3,FALSE),"")</f>
        <v/>
      </c>
    </row>
    <row r="216" spans="1:12" x14ac:dyDescent="0.25">
      <c r="A216" s="161">
        <v>216</v>
      </c>
      <c r="B216" s="161">
        <f>IF(AND($E$1="ПУСТО",Стекла!E216&lt;&gt;""),MAX($B$1:B215)+1,IF(ISNUMBER(SEARCH($E$1,Стекла!B216)),MAX($B$1:B215)+1,0))</f>
        <v>0</v>
      </c>
      <c r="D216" s="161" t="str">
        <f>IF(ISERROR(F216),"",INDEX(Стекла!$E$2:$E$1001,F216,1))</f>
        <v/>
      </c>
      <c r="E216" s="161" t="str">
        <f>IF(ISERROR(F216),"",INDEX(Стекла!$B$2:$E$1001,F216,2))</f>
        <v/>
      </c>
      <c r="F216" s="161" t="e">
        <f>MATCH(ROW(A215),$B$2:B414,0)</f>
        <v>#N/A</v>
      </c>
      <c r="G216" s="161" t="str">
        <f>IF(AND(COUNTIF(D$2:D216,D216)=1,D216&lt;&gt;""),COUNT(G$1:G215)+1,"")</f>
        <v/>
      </c>
      <c r="H216" s="161" t="str">
        <f t="shared" si="12"/>
        <v/>
      </c>
      <c r="I216" s="161" t="e">
        <f t="shared" si="13"/>
        <v>#N/A</v>
      </c>
      <c r="J216" s="161">
        <f>IF(ISNUMBER(SEARCH(Бланк!$Q$6,D216)),MAX($J$1:J215)+1,0)</f>
        <v>0</v>
      </c>
      <c r="K216" s="161" t="e">
        <f>VLOOKUP(F216,Стекла!A216:AH1730,5,FALSE)</f>
        <v>#N/A</v>
      </c>
      <c r="L216" s="161" t="str">
        <f>IF(J216&gt;0,VLOOKUP(Бланк!$Q$6,D216:F414,3,FALSE),"")</f>
        <v/>
      </c>
    </row>
    <row r="217" spans="1:12" x14ac:dyDescent="0.25">
      <c r="A217" s="161">
        <v>217</v>
      </c>
      <c r="B217" s="161">
        <f>IF(AND($E$1="ПУСТО",Стекла!E217&lt;&gt;""),MAX($B$1:B216)+1,IF(ISNUMBER(SEARCH($E$1,Стекла!B217)),MAX($B$1:B216)+1,0))</f>
        <v>0</v>
      </c>
      <c r="D217" s="161" t="str">
        <f>IF(ISERROR(F217),"",INDEX(Стекла!$E$2:$E$1001,F217,1))</f>
        <v/>
      </c>
      <c r="E217" s="161" t="str">
        <f>IF(ISERROR(F217),"",INDEX(Стекла!$B$2:$E$1001,F217,2))</f>
        <v/>
      </c>
      <c r="F217" s="161" t="e">
        <f>MATCH(ROW(A216),$B$2:B415,0)</f>
        <v>#N/A</v>
      </c>
      <c r="G217" s="161" t="str">
        <f>IF(AND(COUNTIF(D$2:D217,D217)=1,D217&lt;&gt;""),COUNT(G$1:G216)+1,"")</f>
        <v/>
      </c>
      <c r="H217" s="161" t="str">
        <f t="shared" si="12"/>
        <v/>
      </c>
      <c r="I217" s="161" t="e">
        <f t="shared" si="13"/>
        <v>#N/A</v>
      </c>
      <c r="J217" s="161">
        <f>IF(ISNUMBER(SEARCH(Бланк!$Q$6,D217)),MAX($J$1:J216)+1,0)</f>
        <v>0</v>
      </c>
      <c r="K217" s="161" t="e">
        <f>VLOOKUP(F217,Стекла!A217:AH1731,5,FALSE)</f>
        <v>#N/A</v>
      </c>
      <c r="L217" s="161" t="str">
        <f>IF(J217&gt;0,VLOOKUP(Бланк!$Q$6,D217:F415,3,FALSE),"")</f>
        <v/>
      </c>
    </row>
    <row r="218" spans="1:12" x14ac:dyDescent="0.25">
      <c r="A218" s="161">
        <v>218</v>
      </c>
      <c r="B218" s="161">
        <f>IF(AND($E$1="ПУСТО",Стекла!E218&lt;&gt;""),MAX($B$1:B217)+1,IF(ISNUMBER(SEARCH($E$1,Стекла!B218)),MAX($B$1:B217)+1,0))</f>
        <v>0</v>
      </c>
      <c r="D218" s="161" t="str">
        <f>IF(ISERROR(F218),"",INDEX(Стекла!$E$2:$E$1001,F218,1))</f>
        <v/>
      </c>
      <c r="E218" s="161" t="str">
        <f>IF(ISERROR(F218),"",INDEX(Стекла!$B$2:$E$1001,F218,2))</f>
        <v/>
      </c>
      <c r="F218" s="161" t="e">
        <f>MATCH(ROW(A217),$B$2:B416,0)</f>
        <v>#N/A</v>
      </c>
      <c r="G218" s="161" t="str">
        <f>IF(AND(COUNTIF(D$2:D218,D218)=1,D218&lt;&gt;""),COUNT(G$1:G217)+1,"")</f>
        <v/>
      </c>
      <c r="H218" s="161" t="str">
        <f t="shared" si="12"/>
        <v/>
      </c>
      <c r="I218" s="161" t="e">
        <f t="shared" si="13"/>
        <v>#N/A</v>
      </c>
      <c r="J218" s="161">
        <f>IF(ISNUMBER(SEARCH(Бланк!$Q$6,D218)),MAX($J$1:J217)+1,0)</f>
        <v>0</v>
      </c>
      <c r="K218" s="161" t="e">
        <f>VLOOKUP(F218,Стекла!A218:AH1732,5,FALSE)</f>
        <v>#N/A</v>
      </c>
      <c r="L218" s="161" t="str">
        <f>IF(J218&gt;0,VLOOKUP(Бланк!$Q$6,D218:F416,3,FALSE),"")</f>
        <v/>
      </c>
    </row>
    <row r="219" spans="1:12" x14ac:dyDescent="0.25">
      <c r="A219" s="161">
        <v>219</v>
      </c>
      <c r="B219" s="161">
        <f>IF(AND($E$1="ПУСТО",Стекла!E219&lt;&gt;""),MAX($B$1:B218)+1,IF(ISNUMBER(SEARCH($E$1,Стекла!B219)),MAX($B$1:B218)+1,0))</f>
        <v>0</v>
      </c>
      <c r="D219" s="161" t="str">
        <f>IF(ISERROR(F219),"",INDEX(Стекла!$E$2:$E$1001,F219,1))</f>
        <v/>
      </c>
      <c r="E219" s="161" t="str">
        <f>IF(ISERROR(F219),"",INDEX(Стекла!$B$2:$E$1001,F219,2))</f>
        <v/>
      </c>
      <c r="F219" s="161" t="e">
        <f>MATCH(ROW(A218),$B$2:B417,0)</f>
        <v>#N/A</v>
      </c>
      <c r="G219" s="161" t="str">
        <f>IF(AND(COUNTIF(D$2:D219,D219)=1,D219&lt;&gt;""),COUNT(G$1:G218)+1,"")</f>
        <v/>
      </c>
      <c r="H219" s="161" t="str">
        <f t="shared" si="12"/>
        <v/>
      </c>
      <c r="I219" s="161" t="e">
        <f t="shared" si="13"/>
        <v>#N/A</v>
      </c>
      <c r="J219" s="161">
        <f>IF(ISNUMBER(SEARCH(Бланк!$Q$6,D219)),MAX($J$1:J218)+1,0)</f>
        <v>0</v>
      </c>
      <c r="K219" s="161" t="e">
        <f>VLOOKUP(F219,Стекла!A219:AH1733,5,FALSE)</f>
        <v>#N/A</v>
      </c>
      <c r="L219" s="161" t="str">
        <f>IF(J219&gt;0,VLOOKUP(Бланк!$Q$6,D219:F417,3,FALSE),"")</f>
        <v/>
      </c>
    </row>
    <row r="220" spans="1:12" x14ac:dyDescent="0.25">
      <c r="A220" s="161">
        <v>220</v>
      </c>
      <c r="B220" s="161">
        <f>IF(AND($E$1="ПУСТО",Стекла!E220&lt;&gt;""),MAX($B$1:B219)+1,IF(ISNUMBER(SEARCH($E$1,Стекла!B220)),MAX($B$1:B219)+1,0))</f>
        <v>0</v>
      </c>
      <c r="D220" s="161" t="str">
        <f>IF(ISERROR(F220),"",INDEX(Стекла!$E$2:$E$1001,F220,1))</f>
        <v/>
      </c>
      <c r="E220" s="161" t="str">
        <f>IF(ISERROR(F220),"",INDEX(Стекла!$B$2:$E$1001,F220,2))</f>
        <v/>
      </c>
      <c r="F220" s="161" t="e">
        <f>MATCH(ROW(A219),$B$2:B418,0)</f>
        <v>#N/A</v>
      </c>
      <c r="G220" s="161" t="str">
        <f>IF(AND(COUNTIF(D$2:D220,D220)=1,D220&lt;&gt;""),COUNT(G$1:G219)+1,"")</f>
        <v/>
      </c>
      <c r="H220" s="161" t="str">
        <f t="shared" si="12"/>
        <v/>
      </c>
      <c r="I220" s="161" t="e">
        <f t="shared" si="13"/>
        <v>#N/A</v>
      </c>
      <c r="J220" s="161">
        <f>IF(ISNUMBER(SEARCH(Бланк!$Q$6,D220)),MAX($J$1:J219)+1,0)</f>
        <v>0</v>
      </c>
      <c r="K220" s="161" t="e">
        <f>VLOOKUP(F220,Стекла!A220:AH1734,5,FALSE)</f>
        <v>#N/A</v>
      </c>
      <c r="L220" s="161" t="str">
        <f>IF(J220&gt;0,VLOOKUP(Бланк!$Q$6,D220:F418,3,FALSE),"")</f>
        <v/>
      </c>
    </row>
    <row r="221" spans="1:12" x14ac:dyDescent="0.25">
      <c r="A221" s="161">
        <v>221</v>
      </c>
      <c r="B221" s="161">
        <f>IF(AND($E$1="ПУСТО",Стекла!E221&lt;&gt;""),MAX($B$1:B220)+1,IF(ISNUMBER(SEARCH($E$1,Стекла!B221)),MAX($B$1:B220)+1,0))</f>
        <v>0</v>
      </c>
      <c r="D221" s="161" t="str">
        <f>IF(ISERROR(F221),"",INDEX(Стекла!$E$2:$E$1001,F221,1))</f>
        <v/>
      </c>
      <c r="E221" s="161" t="str">
        <f>IF(ISERROR(F221),"",INDEX(Стекла!$B$2:$E$1001,F221,2))</f>
        <v/>
      </c>
      <c r="F221" s="161" t="e">
        <f>MATCH(ROW(A220),$B$2:B419,0)</f>
        <v>#N/A</v>
      </c>
      <c r="G221" s="161" t="str">
        <f>IF(AND(COUNTIF(D$2:D221,D221)=1,D221&lt;&gt;""),COUNT(G$1:G220)+1,"")</f>
        <v/>
      </c>
      <c r="H221" s="161" t="str">
        <f t="shared" si="12"/>
        <v/>
      </c>
      <c r="I221" s="161" t="e">
        <f t="shared" si="13"/>
        <v>#N/A</v>
      </c>
      <c r="J221" s="161">
        <f>IF(ISNUMBER(SEARCH(Бланк!$Q$6,D221)),MAX($J$1:J220)+1,0)</f>
        <v>0</v>
      </c>
      <c r="K221" s="161" t="e">
        <f>VLOOKUP(F221,Стекла!A221:AH1735,5,FALSE)</f>
        <v>#N/A</v>
      </c>
      <c r="L221" s="161" t="str">
        <f>IF(J221&gt;0,VLOOKUP(Бланк!$Q$6,D221:F419,3,FALSE),"")</f>
        <v/>
      </c>
    </row>
    <row r="222" spans="1:12" x14ac:dyDescent="0.25">
      <c r="A222" s="161">
        <v>222</v>
      </c>
      <c r="B222" s="161">
        <f>IF(AND($E$1="ПУСТО",Стекла!E222&lt;&gt;""),MAX($B$1:B221)+1,IF(ISNUMBER(SEARCH($E$1,Стекла!B222)),MAX($B$1:B221)+1,0))</f>
        <v>0</v>
      </c>
      <c r="D222" s="161" t="str">
        <f>IF(ISERROR(F222),"",INDEX(Стекла!$E$2:$E$1001,F222,1))</f>
        <v/>
      </c>
      <c r="E222" s="161" t="str">
        <f>IF(ISERROR(F222),"",INDEX(Стекла!$B$2:$E$1001,F222,2))</f>
        <v/>
      </c>
      <c r="F222" s="161" t="e">
        <f>MATCH(ROW(A221),$B$2:B420,0)</f>
        <v>#N/A</v>
      </c>
      <c r="G222" s="161" t="str">
        <f>IF(AND(COUNTIF(D$2:D222,D222)=1,D222&lt;&gt;""),COUNT(G$1:G221)+1,"")</f>
        <v/>
      </c>
      <c r="H222" s="161" t="str">
        <f t="shared" si="12"/>
        <v/>
      </c>
      <c r="I222" s="161" t="e">
        <f t="shared" si="13"/>
        <v>#N/A</v>
      </c>
      <c r="J222" s="161">
        <f>IF(ISNUMBER(SEARCH(Бланк!$Q$6,D222)),MAX($J$1:J221)+1,0)</f>
        <v>0</v>
      </c>
      <c r="K222" s="161" t="e">
        <f>VLOOKUP(F222,Стекла!A222:AH1736,5,FALSE)</f>
        <v>#N/A</v>
      </c>
      <c r="L222" s="161" t="str">
        <f>IF(J222&gt;0,VLOOKUP(Бланк!$Q$6,D222:F420,3,FALSE),"")</f>
        <v/>
      </c>
    </row>
    <row r="223" spans="1:12" x14ac:dyDescent="0.25">
      <c r="A223" s="161">
        <v>223</v>
      </c>
      <c r="B223" s="161">
        <f>IF(AND($E$1="ПУСТО",Стекла!E223&lt;&gt;""),MAX($B$1:B222)+1,IF(ISNUMBER(SEARCH($E$1,Стекла!B223)),MAX($B$1:B222)+1,0))</f>
        <v>0</v>
      </c>
      <c r="D223" s="161" t="str">
        <f>IF(ISERROR(F223),"",INDEX(Стекла!$E$2:$E$1001,F223,1))</f>
        <v/>
      </c>
      <c r="E223" s="161" t="str">
        <f>IF(ISERROR(F223),"",INDEX(Стекла!$B$2:$E$1001,F223,2))</f>
        <v/>
      </c>
      <c r="F223" s="161" t="e">
        <f>MATCH(ROW(A222),$B$2:B421,0)</f>
        <v>#N/A</v>
      </c>
      <c r="G223" s="161" t="str">
        <f>IF(AND(COUNTIF(D$2:D223,D223)=1,D223&lt;&gt;""),COUNT(G$1:G222)+1,"")</f>
        <v/>
      </c>
      <c r="H223" s="161" t="str">
        <f t="shared" si="12"/>
        <v/>
      </c>
      <c r="I223" s="161" t="e">
        <f t="shared" si="13"/>
        <v>#N/A</v>
      </c>
      <c r="J223" s="161">
        <f>IF(ISNUMBER(SEARCH(Бланк!$Q$6,D223)),MAX($J$1:J222)+1,0)</f>
        <v>0</v>
      </c>
      <c r="K223" s="161" t="e">
        <f>VLOOKUP(F223,Стекла!A223:AH1737,5,FALSE)</f>
        <v>#N/A</v>
      </c>
      <c r="L223" s="161" t="str">
        <f>IF(J223&gt;0,VLOOKUP(Бланк!$Q$6,D223:F421,3,FALSE),"")</f>
        <v/>
      </c>
    </row>
    <row r="224" spans="1:12" x14ac:dyDescent="0.25">
      <c r="A224" s="161">
        <v>224</v>
      </c>
      <c r="B224" s="161">
        <f>IF(AND($E$1="ПУСТО",Стекла!E224&lt;&gt;""),MAX($B$1:B223)+1,IF(ISNUMBER(SEARCH($E$1,Стекла!B224)),MAX($B$1:B223)+1,0))</f>
        <v>0</v>
      </c>
      <c r="D224" s="161" t="str">
        <f>IF(ISERROR(F224),"",INDEX(Стекла!$E$2:$E$1001,F224,1))</f>
        <v/>
      </c>
      <c r="E224" s="161" t="str">
        <f>IF(ISERROR(F224),"",INDEX(Стекла!$B$2:$E$1001,F224,2))</f>
        <v/>
      </c>
      <c r="F224" s="161" t="e">
        <f>MATCH(ROW(A223),$B$2:B422,0)</f>
        <v>#N/A</v>
      </c>
      <c r="G224" s="161" t="str">
        <f>IF(AND(COUNTIF(D$2:D224,D224)=1,D224&lt;&gt;""),COUNT(G$1:G223)+1,"")</f>
        <v/>
      </c>
      <c r="H224" s="161" t="str">
        <f t="shared" si="12"/>
        <v/>
      </c>
      <c r="I224" s="161" t="e">
        <f t="shared" si="13"/>
        <v>#N/A</v>
      </c>
      <c r="J224" s="161">
        <f>IF(ISNUMBER(SEARCH(Бланк!$Q$6,D224)),MAX($J$1:J223)+1,0)</f>
        <v>0</v>
      </c>
      <c r="K224" s="161" t="e">
        <f>VLOOKUP(F224,Стекла!A224:AH1738,5,FALSE)</f>
        <v>#N/A</v>
      </c>
      <c r="L224" s="161" t="str">
        <f>IF(J224&gt;0,VLOOKUP(Бланк!$Q$6,D224:F422,3,FALSE),"")</f>
        <v/>
      </c>
    </row>
    <row r="225" spans="1:12" x14ac:dyDescent="0.25">
      <c r="A225" s="161">
        <v>225</v>
      </c>
      <c r="B225" s="161">
        <f>IF(AND($E$1="ПУСТО",Стекла!E225&lt;&gt;""),MAX($B$1:B224)+1,IF(ISNUMBER(SEARCH($E$1,Стекла!B225)),MAX($B$1:B224)+1,0))</f>
        <v>0</v>
      </c>
      <c r="D225" s="161" t="str">
        <f>IF(ISERROR(F225),"",INDEX(Стекла!$E$2:$E$1001,F225,1))</f>
        <v/>
      </c>
      <c r="E225" s="161" t="str">
        <f>IF(ISERROR(F225),"",INDEX(Стекла!$B$2:$E$1001,F225,2))</f>
        <v/>
      </c>
      <c r="F225" s="161" t="e">
        <f>MATCH(ROW(A224),$B$2:B423,0)</f>
        <v>#N/A</v>
      </c>
      <c r="G225" s="161" t="str">
        <f>IF(AND(COUNTIF(D$2:D225,D225)=1,D225&lt;&gt;""),COUNT(G$1:G224)+1,"")</f>
        <v/>
      </c>
      <c r="H225" s="161" t="str">
        <f t="shared" si="12"/>
        <v/>
      </c>
      <c r="I225" s="161" t="e">
        <f t="shared" si="13"/>
        <v>#N/A</v>
      </c>
      <c r="J225" s="161">
        <f>IF(ISNUMBER(SEARCH(Бланк!$Q$6,D225)),MAX($J$1:J224)+1,0)</f>
        <v>0</v>
      </c>
      <c r="K225" s="161" t="e">
        <f>VLOOKUP(F225,Стекла!A225:AH1739,5,FALSE)</f>
        <v>#N/A</v>
      </c>
      <c r="L225" s="161" t="str">
        <f>IF(J225&gt;0,VLOOKUP(Бланк!$Q$6,D225:F423,3,FALSE),"")</f>
        <v/>
      </c>
    </row>
    <row r="226" spans="1:12" x14ac:dyDescent="0.25">
      <c r="A226" s="161">
        <v>226</v>
      </c>
      <c r="B226" s="161">
        <f>IF(AND($E$1="ПУСТО",Стекла!E226&lt;&gt;""),MAX($B$1:B225)+1,IF(ISNUMBER(SEARCH($E$1,Стекла!B226)),MAX($B$1:B225)+1,0))</f>
        <v>0</v>
      </c>
      <c r="D226" s="161" t="str">
        <f>IF(ISERROR(F226),"",INDEX(Стекла!$E$2:$E$1001,F226,1))</f>
        <v/>
      </c>
      <c r="E226" s="161" t="str">
        <f>IF(ISERROR(F226),"",INDEX(Стекла!$B$2:$E$1001,F226,2))</f>
        <v/>
      </c>
      <c r="F226" s="161" t="e">
        <f>MATCH(ROW(A225),$B$2:B424,0)</f>
        <v>#N/A</v>
      </c>
      <c r="G226" s="161" t="str">
        <f>IF(AND(COUNTIF(D$2:D226,D226)=1,D226&lt;&gt;""),COUNT(G$1:G225)+1,"")</f>
        <v/>
      </c>
      <c r="H226" s="161" t="str">
        <f t="shared" si="12"/>
        <v/>
      </c>
      <c r="I226" s="161" t="e">
        <f t="shared" si="13"/>
        <v>#N/A</v>
      </c>
      <c r="J226" s="161">
        <f>IF(ISNUMBER(SEARCH(Бланк!$Q$6,D226)),MAX($J$1:J225)+1,0)</f>
        <v>0</v>
      </c>
      <c r="K226" s="161" t="e">
        <f>VLOOKUP(F226,Стекла!A226:AH1740,5,FALSE)</f>
        <v>#N/A</v>
      </c>
      <c r="L226" s="161" t="str">
        <f>IF(J226&gt;0,VLOOKUP(Бланк!$Q$6,D226:F424,3,FALSE),"")</f>
        <v/>
      </c>
    </row>
    <row r="227" spans="1:12" x14ac:dyDescent="0.25">
      <c r="A227" s="161">
        <v>227</v>
      </c>
      <c r="B227" s="161">
        <f>IF(AND($E$1="ПУСТО",Стекла!E227&lt;&gt;""),MAX($B$1:B226)+1,IF(ISNUMBER(SEARCH($E$1,Стекла!B227)),MAX($B$1:B226)+1,0))</f>
        <v>0</v>
      </c>
      <c r="D227" s="161" t="str">
        <f>IF(ISERROR(F227),"",INDEX(Стекла!$E$2:$E$1001,F227,1))</f>
        <v/>
      </c>
      <c r="E227" s="161" t="str">
        <f>IF(ISERROR(F227),"",INDEX(Стекла!$B$2:$E$1001,F227,2))</f>
        <v/>
      </c>
      <c r="F227" s="161" t="e">
        <f>MATCH(ROW(A226),$B$2:B425,0)</f>
        <v>#N/A</v>
      </c>
      <c r="G227" s="161" t="str">
        <f>IF(AND(COUNTIF(D$2:D227,D227)=1,D227&lt;&gt;""),COUNT(G$1:G226)+1,"")</f>
        <v/>
      </c>
      <c r="H227" s="161" t="str">
        <f t="shared" si="12"/>
        <v/>
      </c>
      <c r="I227" s="161" t="e">
        <f t="shared" si="13"/>
        <v>#N/A</v>
      </c>
      <c r="J227" s="161">
        <f>IF(ISNUMBER(SEARCH(Бланк!$Q$6,D227)),MAX($J$1:J226)+1,0)</f>
        <v>0</v>
      </c>
      <c r="K227" s="161" t="e">
        <f>VLOOKUP(F227,Стекла!A227:AH1741,5,FALSE)</f>
        <v>#N/A</v>
      </c>
      <c r="L227" s="161" t="str">
        <f>IF(J227&gt;0,VLOOKUP(Бланк!$Q$6,D227:F425,3,FALSE),"")</f>
        <v/>
      </c>
    </row>
    <row r="228" spans="1:12" x14ac:dyDescent="0.25">
      <c r="A228" s="161">
        <v>228</v>
      </c>
      <c r="B228" s="161">
        <f>IF(AND($E$1="ПУСТО",Стекла!E228&lt;&gt;""),MAX($B$1:B227)+1,IF(ISNUMBER(SEARCH($E$1,Стекла!B228)),MAX($B$1:B227)+1,0))</f>
        <v>0</v>
      </c>
      <c r="D228" s="161" t="str">
        <f>IF(ISERROR(F228),"",INDEX(Стекла!$E$2:$E$1001,F228,1))</f>
        <v/>
      </c>
      <c r="E228" s="161" t="str">
        <f>IF(ISERROR(F228),"",INDEX(Стекла!$B$2:$E$1001,F228,2))</f>
        <v/>
      </c>
      <c r="F228" s="161" t="e">
        <f>MATCH(ROW(A227),$B$2:B426,0)</f>
        <v>#N/A</v>
      </c>
      <c r="G228" s="161" t="str">
        <f>IF(AND(COUNTIF(D$2:D228,D228)=1,D228&lt;&gt;""),COUNT(G$1:G227)+1,"")</f>
        <v/>
      </c>
      <c r="H228" s="161" t="str">
        <f t="shared" si="12"/>
        <v/>
      </c>
      <c r="I228" s="161" t="e">
        <f t="shared" si="13"/>
        <v>#N/A</v>
      </c>
      <c r="J228" s="161">
        <f>IF(ISNUMBER(SEARCH(Бланк!$Q$6,D228)),MAX($J$1:J227)+1,0)</f>
        <v>0</v>
      </c>
      <c r="K228" s="161" t="e">
        <f>VLOOKUP(F228,Стекла!A228:AH1742,5,FALSE)</f>
        <v>#N/A</v>
      </c>
      <c r="L228" s="161" t="str">
        <f>IF(J228&gt;0,VLOOKUP(Бланк!$Q$6,D228:F426,3,FALSE),"")</f>
        <v/>
      </c>
    </row>
    <row r="229" spans="1:12" x14ac:dyDescent="0.25">
      <c r="A229" s="161">
        <v>229</v>
      </c>
      <c r="B229" s="161">
        <f>IF(AND($E$1="ПУСТО",Стекла!E229&lt;&gt;""),MAX($B$1:B228)+1,IF(ISNUMBER(SEARCH($E$1,Стекла!B229)),MAX($B$1:B228)+1,0))</f>
        <v>0</v>
      </c>
      <c r="D229" s="161" t="str">
        <f>IF(ISERROR(F229),"",INDEX(Стекла!$E$2:$E$1001,F229,1))</f>
        <v/>
      </c>
      <c r="E229" s="161" t="str">
        <f>IF(ISERROR(F229),"",INDEX(Стекла!$B$2:$E$1001,F229,2))</f>
        <v/>
      </c>
      <c r="F229" s="161" t="e">
        <f>MATCH(ROW(A228),$B$2:B427,0)</f>
        <v>#N/A</v>
      </c>
      <c r="G229" s="161" t="str">
        <f>IF(AND(COUNTIF(D$2:D229,D229)=1,D229&lt;&gt;""),COUNT(G$1:G228)+1,"")</f>
        <v/>
      </c>
      <c r="H229" s="161" t="str">
        <f t="shared" si="12"/>
        <v/>
      </c>
      <c r="I229" s="161" t="e">
        <f t="shared" si="13"/>
        <v>#N/A</v>
      </c>
      <c r="J229" s="161">
        <f>IF(ISNUMBER(SEARCH(Бланк!$Q$6,D229)),MAX($J$1:J228)+1,0)</f>
        <v>0</v>
      </c>
      <c r="K229" s="161" t="e">
        <f>VLOOKUP(F229,Стекла!A229:AH1743,5,FALSE)</f>
        <v>#N/A</v>
      </c>
      <c r="L229" s="161" t="str">
        <f>IF(J229&gt;0,VLOOKUP(Бланк!$Q$6,D229:F427,3,FALSE),"")</f>
        <v/>
      </c>
    </row>
    <row r="230" spans="1:12" x14ac:dyDescent="0.25">
      <c r="A230" s="161">
        <v>230</v>
      </c>
      <c r="B230" s="161">
        <f>IF(AND($E$1="ПУСТО",Стекла!E230&lt;&gt;""),MAX($B$1:B229)+1,IF(ISNUMBER(SEARCH($E$1,Стекла!B230)),MAX($B$1:B229)+1,0))</f>
        <v>0</v>
      </c>
      <c r="D230" s="161" t="str">
        <f>IF(ISERROR(F230),"",INDEX(Стекла!$E$2:$E$1001,F230,1))</f>
        <v/>
      </c>
      <c r="E230" s="161" t="str">
        <f>IF(ISERROR(F230),"",INDEX(Стекла!$B$2:$E$1001,F230,2))</f>
        <v/>
      </c>
      <c r="F230" s="161" t="e">
        <f>MATCH(ROW(A229),$B$2:B428,0)</f>
        <v>#N/A</v>
      </c>
      <c r="G230" s="161" t="str">
        <f>IF(AND(COUNTIF(D$2:D230,D230)=1,D230&lt;&gt;""),COUNT(G$1:G229)+1,"")</f>
        <v/>
      </c>
      <c r="H230" s="161" t="str">
        <f t="shared" si="12"/>
        <v/>
      </c>
      <c r="I230" s="161" t="e">
        <f t="shared" si="13"/>
        <v>#N/A</v>
      </c>
      <c r="J230" s="161">
        <f>IF(ISNUMBER(SEARCH(Бланк!$Q$6,D230)),MAX($J$1:J229)+1,0)</f>
        <v>0</v>
      </c>
      <c r="K230" s="161" t="e">
        <f>VLOOKUP(F230,Стекла!A230:AH1744,5,FALSE)</f>
        <v>#N/A</v>
      </c>
      <c r="L230" s="161" t="str">
        <f>IF(J230&gt;0,VLOOKUP(Бланк!$Q$6,D230:F428,3,FALSE),"")</f>
        <v/>
      </c>
    </row>
    <row r="231" spans="1:12" x14ac:dyDescent="0.25">
      <c r="A231" s="161">
        <v>231</v>
      </c>
      <c r="B231" s="161">
        <f>IF(AND($E$1="ПУСТО",Стекла!E231&lt;&gt;""),MAX($B$1:B230)+1,IF(ISNUMBER(SEARCH($E$1,Стекла!B231)),MAX($B$1:B230)+1,0))</f>
        <v>0</v>
      </c>
      <c r="D231" s="161" t="str">
        <f>IF(ISERROR(F231),"",INDEX(Стекла!$E$2:$E$1001,F231,1))</f>
        <v/>
      </c>
      <c r="E231" s="161" t="str">
        <f>IF(ISERROR(F231),"",INDEX(Стекла!$B$2:$E$1001,F231,2))</f>
        <v/>
      </c>
      <c r="F231" s="161" t="e">
        <f>MATCH(ROW(A230),$B$2:B429,0)</f>
        <v>#N/A</v>
      </c>
      <c r="G231" s="161" t="str">
        <f>IF(AND(COUNTIF(D$2:D231,D231)=1,D231&lt;&gt;""),COUNT(G$1:G230)+1,"")</f>
        <v/>
      </c>
      <c r="H231" s="161" t="str">
        <f t="shared" si="12"/>
        <v/>
      </c>
      <c r="I231" s="161" t="e">
        <f t="shared" si="13"/>
        <v>#N/A</v>
      </c>
      <c r="J231" s="161">
        <f>IF(ISNUMBER(SEARCH(Бланк!$Q$6,D231)),MAX($J$1:J230)+1,0)</f>
        <v>0</v>
      </c>
      <c r="K231" s="161" t="e">
        <f>VLOOKUP(F231,Стекла!A231:AH1745,5,FALSE)</f>
        <v>#N/A</v>
      </c>
      <c r="L231" s="161" t="str">
        <f>IF(J231&gt;0,VLOOKUP(Бланк!$Q$6,D231:F429,3,FALSE),"")</f>
        <v/>
      </c>
    </row>
    <row r="232" spans="1:12" x14ac:dyDescent="0.25">
      <c r="A232" s="161">
        <v>232</v>
      </c>
      <c r="B232" s="161">
        <f>IF(AND($E$1="ПУСТО",Стекла!E232&lt;&gt;""),MAX($B$1:B231)+1,IF(ISNUMBER(SEARCH($E$1,Стекла!B232)),MAX($B$1:B231)+1,0))</f>
        <v>0</v>
      </c>
      <c r="D232" s="161" t="str">
        <f>IF(ISERROR(F232),"",INDEX(Стекла!$E$2:$E$1001,F232,1))</f>
        <v/>
      </c>
      <c r="E232" s="161" t="str">
        <f>IF(ISERROR(F232),"",INDEX(Стекла!$B$2:$E$1001,F232,2))</f>
        <v/>
      </c>
      <c r="F232" s="161" t="e">
        <f>MATCH(ROW(A231),$B$2:B430,0)</f>
        <v>#N/A</v>
      </c>
      <c r="G232" s="161" t="str">
        <f>IF(AND(COUNTIF(D$2:D232,D232)=1,D232&lt;&gt;""),COUNT(G$1:G231)+1,"")</f>
        <v/>
      </c>
      <c r="H232" s="161" t="str">
        <f t="shared" si="12"/>
        <v/>
      </c>
      <c r="I232" s="161" t="e">
        <f t="shared" si="13"/>
        <v>#N/A</v>
      </c>
      <c r="J232" s="161">
        <f>IF(ISNUMBER(SEARCH(Бланк!$Q$6,D232)),MAX($J$1:J231)+1,0)</f>
        <v>0</v>
      </c>
      <c r="K232" s="161" t="e">
        <f>VLOOKUP(F232,Стекла!A232:AH1746,5,FALSE)</f>
        <v>#N/A</v>
      </c>
      <c r="L232" s="161" t="str">
        <f>IF(J232&gt;0,VLOOKUP(Бланк!$Q$6,D232:F430,3,FALSE),"")</f>
        <v/>
      </c>
    </row>
    <row r="233" spans="1:12" x14ac:dyDescent="0.25">
      <c r="A233" s="161">
        <v>233</v>
      </c>
      <c r="B233" s="161">
        <f>IF(AND($E$1="ПУСТО",Стекла!E233&lt;&gt;""),MAX($B$1:B232)+1,IF(ISNUMBER(SEARCH($E$1,Стекла!B233)),MAX($B$1:B232)+1,0))</f>
        <v>0</v>
      </c>
      <c r="D233" s="161" t="str">
        <f>IF(ISERROR(F233),"",INDEX(Стекла!$E$2:$E$1001,F233,1))</f>
        <v/>
      </c>
      <c r="E233" s="161" t="str">
        <f>IF(ISERROR(F233),"",INDEX(Стекла!$B$2:$E$1001,F233,2))</f>
        <v/>
      </c>
      <c r="F233" s="161" t="e">
        <f>MATCH(ROW(A232),$B$2:B431,0)</f>
        <v>#N/A</v>
      </c>
      <c r="G233" s="161" t="str">
        <f>IF(AND(COUNTIF(D$2:D233,D233)=1,D233&lt;&gt;""),COUNT(G$1:G232)+1,"")</f>
        <v/>
      </c>
      <c r="H233" s="161" t="str">
        <f t="shared" si="12"/>
        <v/>
      </c>
      <c r="I233" s="161" t="e">
        <f t="shared" si="13"/>
        <v>#N/A</v>
      </c>
      <c r="J233" s="161">
        <f>IF(ISNUMBER(SEARCH(Бланк!$Q$6,D233)),MAX($J$1:J232)+1,0)</f>
        <v>0</v>
      </c>
      <c r="K233" s="161" t="e">
        <f>VLOOKUP(F233,Стекла!A233:AH1747,5,FALSE)</f>
        <v>#N/A</v>
      </c>
      <c r="L233" s="161" t="str">
        <f>IF(J233&gt;0,VLOOKUP(Бланк!$Q$6,D233:F431,3,FALSE),"")</f>
        <v/>
      </c>
    </row>
    <row r="234" spans="1:12" x14ac:dyDescent="0.25">
      <c r="A234" s="161">
        <v>234</v>
      </c>
      <c r="B234" s="161">
        <f>IF(AND($E$1="ПУСТО",Стекла!E234&lt;&gt;""),MAX($B$1:B233)+1,IF(ISNUMBER(SEARCH($E$1,Стекла!B234)),MAX($B$1:B233)+1,0))</f>
        <v>0</v>
      </c>
      <c r="D234" s="161" t="str">
        <f>IF(ISERROR(F234),"",INDEX(Стекла!$E$2:$E$1001,F234,1))</f>
        <v/>
      </c>
      <c r="E234" s="161" t="str">
        <f>IF(ISERROR(F234),"",INDEX(Стекла!$B$2:$E$1001,F234,2))</f>
        <v/>
      </c>
      <c r="F234" s="161" t="e">
        <f>MATCH(ROW(A233),$B$2:B432,0)</f>
        <v>#N/A</v>
      </c>
      <c r="G234" s="161" t="str">
        <f>IF(AND(COUNTIF(D$2:D234,D234)=1,D234&lt;&gt;""),COUNT(G$1:G233)+1,"")</f>
        <v/>
      </c>
      <c r="H234" s="161" t="str">
        <f t="shared" si="12"/>
        <v/>
      </c>
      <c r="I234" s="161" t="e">
        <f t="shared" si="13"/>
        <v>#N/A</v>
      </c>
      <c r="J234" s="161">
        <f>IF(ISNUMBER(SEARCH(Бланк!$Q$6,D234)),MAX($J$1:J233)+1,0)</f>
        <v>0</v>
      </c>
      <c r="K234" s="161" t="e">
        <f>VLOOKUP(F234,Стекла!A234:AH1748,5,FALSE)</f>
        <v>#N/A</v>
      </c>
      <c r="L234" s="161" t="str">
        <f>IF(J234&gt;0,VLOOKUP(Бланк!$Q$6,D234:F432,3,FALSE),"")</f>
        <v/>
      </c>
    </row>
    <row r="235" spans="1:12" x14ac:dyDescent="0.25">
      <c r="A235" s="161">
        <v>235</v>
      </c>
      <c r="B235" s="161">
        <f>IF(AND($E$1="ПУСТО",Стекла!E235&lt;&gt;""),MAX($B$1:B234)+1,IF(ISNUMBER(SEARCH($E$1,Стекла!B235)),MAX($B$1:B234)+1,0))</f>
        <v>0</v>
      </c>
      <c r="D235" s="161" t="str">
        <f>IF(ISERROR(F235),"",INDEX(Стекла!$E$2:$E$1001,F235,1))</f>
        <v/>
      </c>
      <c r="E235" s="161" t="str">
        <f>IF(ISERROR(F235),"",INDEX(Стекла!$B$2:$E$1001,F235,2))</f>
        <v/>
      </c>
      <c r="F235" s="161" t="e">
        <f>MATCH(ROW(A234),$B$2:B433,0)</f>
        <v>#N/A</v>
      </c>
      <c r="G235" s="161" t="str">
        <f>IF(AND(COUNTIF(D$2:D235,D235)=1,D235&lt;&gt;""),COUNT(G$1:G234)+1,"")</f>
        <v/>
      </c>
      <c r="H235" s="161" t="str">
        <f t="shared" si="12"/>
        <v/>
      </c>
      <c r="I235" s="161" t="e">
        <f t="shared" si="13"/>
        <v>#N/A</v>
      </c>
      <c r="J235" s="161">
        <f>IF(ISNUMBER(SEARCH(Бланк!$Q$6,D235)),MAX($J$1:J234)+1,0)</f>
        <v>0</v>
      </c>
      <c r="K235" s="161" t="e">
        <f>VLOOKUP(F235,Стекла!A235:AH1749,5,FALSE)</f>
        <v>#N/A</v>
      </c>
      <c r="L235" s="161" t="str">
        <f>IF(J235&gt;0,VLOOKUP(Бланк!$Q$6,D235:F433,3,FALSE),"")</f>
        <v/>
      </c>
    </row>
    <row r="236" spans="1:12" x14ac:dyDescent="0.25">
      <c r="A236" s="161">
        <v>236</v>
      </c>
      <c r="B236" s="161">
        <f>IF(AND($E$1="ПУСТО",Стекла!E236&lt;&gt;""),MAX($B$1:B235)+1,IF(ISNUMBER(SEARCH($E$1,Стекла!B236)),MAX($B$1:B235)+1,0))</f>
        <v>0</v>
      </c>
      <c r="D236" s="161" t="str">
        <f>IF(ISERROR(F236),"",INDEX(Стекла!$E$2:$E$1001,F236,1))</f>
        <v/>
      </c>
      <c r="E236" s="161" t="str">
        <f>IF(ISERROR(F236),"",INDEX(Стекла!$B$2:$E$1001,F236,2))</f>
        <v/>
      </c>
      <c r="F236" s="161" t="e">
        <f>MATCH(ROW(A235),$B$2:B434,0)</f>
        <v>#N/A</v>
      </c>
      <c r="G236" s="161" t="str">
        <f>IF(AND(COUNTIF(D$2:D236,D236)=1,D236&lt;&gt;""),COUNT(G$1:G235)+1,"")</f>
        <v/>
      </c>
      <c r="H236" s="161" t="str">
        <f t="shared" si="12"/>
        <v/>
      </c>
      <c r="I236" s="161" t="e">
        <f t="shared" si="13"/>
        <v>#N/A</v>
      </c>
      <c r="J236" s="161">
        <f>IF(ISNUMBER(SEARCH(Бланк!$Q$6,D236)),MAX($J$1:J235)+1,0)</f>
        <v>0</v>
      </c>
      <c r="K236" s="161" t="e">
        <f>VLOOKUP(F236,Стекла!A236:AH1750,5,FALSE)</f>
        <v>#N/A</v>
      </c>
      <c r="L236" s="161" t="str">
        <f>IF(J236&gt;0,VLOOKUP(Бланк!$Q$6,D236:F434,3,FALSE),"")</f>
        <v/>
      </c>
    </row>
    <row r="237" spans="1:12" x14ac:dyDescent="0.25">
      <c r="A237" s="161">
        <v>237</v>
      </c>
      <c r="B237" s="161">
        <f>IF(AND($E$1="ПУСТО",Стекла!E237&lt;&gt;""),MAX($B$1:B236)+1,IF(ISNUMBER(SEARCH($E$1,Стекла!B237)),MAX($B$1:B236)+1,0))</f>
        <v>0</v>
      </c>
      <c r="D237" s="161" t="str">
        <f>IF(ISERROR(F237),"",INDEX(Стекла!$E$2:$E$1001,F237,1))</f>
        <v/>
      </c>
      <c r="E237" s="161" t="str">
        <f>IF(ISERROR(F237),"",INDEX(Стекла!$B$2:$E$1001,F237,2))</f>
        <v/>
      </c>
      <c r="F237" s="161" t="e">
        <f>MATCH(ROW(A236),$B$2:B435,0)</f>
        <v>#N/A</v>
      </c>
      <c r="G237" s="161" t="str">
        <f>IF(AND(COUNTIF(D$2:D237,D237)=1,D237&lt;&gt;""),COUNT(G$1:G236)+1,"")</f>
        <v/>
      </c>
      <c r="H237" s="161" t="str">
        <f t="shared" si="12"/>
        <v/>
      </c>
      <c r="I237" s="161" t="e">
        <f t="shared" si="13"/>
        <v>#N/A</v>
      </c>
      <c r="J237" s="161">
        <f>IF(ISNUMBER(SEARCH(Бланк!$Q$6,D237)),MAX($J$1:J236)+1,0)</f>
        <v>0</v>
      </c>
      <c r="K237" s="161" t="e">
        <f>VLOOKUP(F237,Стекла!A237:AH1751,5,FALSE)</f>
        <v>#N/A</v>
      </c>
      <c r="L237" s="161" t="str">
        <f>IF(J237&gt;0,VLOOKUP(Бланк!$Q$6,D237:F435,3,FALSE),"")</f>
        <v/>
      </c>
    </row>
    <row r="238" spans="1:12" x14ac:dyDescent="0.25">
      <c r="A238" s="161">
        <v>238</v>
      </c>
      <c r="B238" s="161">
        <f>IF(AND($E$1="ПУСТО",Стекла!E238&lt;&gt;""),MAX($B$1:B237)+1,IF(ISNUMBER(SEARCH($E$1,Стекла!B238)),MAX($B$1:B237)+1,0))</f>
        <v>0</v>
      </c>
      <c r="D238" s="161" t="str">
        <f>IF(ISERROR(F238),"",INDEX(Стекла!$E$2:$E$1001,F238,1))</f>
        <v/>
      </c>
      <c r="E238" s="161" t="str">
        <f>IF(ISERROR(F238),"",INDEX(Стекла!$B$2:$E$1001,F238,2))</f>
        <v/>
      </c>
      <c r="F238" s="161" t="e">
        <f>MATCH(ROW(A237),$B$2:B436,0)</f>
        <v>#N/A</v>
      </c>
      <c r="G238" s="161" t="str">
        <f>IF(AND(COUNTIF(D$2:D238,D238)=1,D238&lt;&gt;""),COUNT(G$1:G237)+1,"")</f>
        <v/>
      </c>
      <c r="H238" s="161" t="str">
        <f t="shared" si="12"/>
        <v/>
      </c>
      <c r="I238" s="161" t="e">
        <f t="shared" si="13"/>
        <v>#N/A</v>
      </c>
      <c r="J238" s="161">
        <f>IF(ISNUMBER(SEARCH(Бланк!$Q$6,D238)),MAX($J$1:J237)+1,0)</f>
        <v>0</v>
      </c>
      <c r="K238" s="161" t="e">
        <f>VLOOKUP(F238,Стекла!A238:AH1752,5,FALSE)</f>
        <v>#N/A</v>
      </c>
      <c r="L238" s="161" t="str">
        <f>IF(J238&gt;0,VLOOKUP(Бланк!$Q$6,D238:F436,3,FALSE),"")</f>
        <v/>
      </c>
    </row>
    <row r="239" spans="1:12" x14ac:dyDescent="0.25">
      <c r="A239" s="161">
        <v>239</v>
      </c>
      <c r="B239" s="161">
        <f>IF(AND($E$1="ПУСТО",Стекла!E239&lt;&gt;""),MAX($B$1:B238)+1,IF(ISNUMBER(SEARCH($E$1,Стекла!B239)),MAX($B$1:B238)+1,0))</f>
        <v>0</v>
      </c>
      <c r="D239" s="161" t="str">
        <f>IF(ISERROR(F239),"",INDEX(Стекла!$E$2:$E$1001,F239,1))</f>
        <v/>
      </c>
      <c r="E239" s="161" t="str">
        <f>IF(ISERROR(F239),"",INDEX(Стекла!$B$2:$E$1001,F239,2))</f>
        <v/>
      </c>
      <c r="F239" s="161" t="e">
        <f>MATCH(ROW(A238),$B$2:B437,0)</f>
        <v>#N/A</v>
      </c>
      <c r="G239" s="161" t="str">
        <f>IF(AND(COUNTIF(D$2:D239,D239)=1,D239&lt;&gt;""),COUNT(G$1:G238)+1,"")</f>
        <v/>
      </c>
      <c r="H239" s="161" t="str">
        <f t="shared" si="12"/>
        <v/>
      </c>
      <c r="I239" s="161" t="e">
        <f t="shared" si="13"/>
        <v>#N/A</v>
      </c>
      <c r="J239" s="161">
        <f>IF(ISNUMBER(SEARCH(Бланк!$Q$6,D239)),MAX($J$1:J238)+1,0)</f>
        <v>0</v>
      </c>
      <c r="K239" s="161" t="e">
        <f>VLOOKUP(F239,Стекла!A239:AH1753,5,FALSE)</f>
        <v>#N/A</v>
      </c>
      <c r="L239" s="161" t="str">
        <f>IF(J239&gt;0,VLOOKUP(Бланк!$Q$6,D239:F437,3,FALSE),"")</f>
        <v/>
      </c>
    </row>
    <row r="240" spans="1:12" x14ac:dyDescent="0.25">
      <c r="A240" s="161">
        <v>240</v>
      </c>
      <c r="B240" s="161">
        <f>IF(AND($E$1="ПУСТО",Стекла!E240&lt;&gt;""),MAX($B$1:B239)+1,IF(ISNUMBER(SEARCH($E$1,Стекла!B240)),MAX($B$1:B239)+1,0))</f>
        <v>0</v>
      </c>
      <c r="D240" s="161" t="str">
        <f>IF(ISERROR(F240),"",INDEX(Стекла!$E$2:$E$1001,F240,1))</f>
        <v/>
      </c>
      <c r="E240" s="161" t="str">
        <f>IF(ISERROR(F240),"",INDEX(Стекла!$B$2:$E$1001,F240,2))</f>
        <v/>
      </c>
      <c r="F240" s="161" t="e">
        <f>MATCH(ROW(A239),$B$2:B438,0)</f>
        <v>#N/A</v>
      </c>
      <c r="G240" s="161" t="str">
        <f>IF(AND(COUNTIF(D$2:D240,D240)=1,D240&lt;&gt;""),COUNT(G$1:G239)+1,"")</f>
        <v/>
      </c>
      <c r="H240" s="161" t="str">
        <f t="shared" si="12"/>
        <v/>
      </c>
      <c r="I240" s="161" t="e">
        <f t="shared" si="13"/>
        <v>#N/A</v>
      </c>
      <c r="J240" s="161">
        <f>IF(ISNUMBER(SEARCH(Бланк!$Q$6,D240)),MAX($J$1:J239)+1,0)</f>
        <v>0</v>
      </c>
      <c r="K240" s="161" t="e">
        <f>VLOOKUP(F240,Стекла!A240:AH1754,5,FALSE)</f>
        <v>#N/A</v>
      </c>
      <c r="L240" s="161" t="str">
        <f>IF(J240&gt;0,VLOOKUP(Бланк!$Q$6,D240:F438,3,FALSE),"")</f>
        <v/>
      </c>
    </row>
    <row r="241" spans="1:12" x14ac:dyDescent="0.25">
      <c r="A241" s="161">
        <v>241</v>
      </c>
      <c r="B241" s="161">
        <f>IF(AND($E$1="ПУСТО",Стекла!E241&lt;&gt;""),MAX($B$1:B240)+1,IF(ISNUMBER(SEARCH($E$1,Стекла!B241)),MAX($B$1:B240)+1,0))</f>
        <v>0</v>
      </c>
      <c r="D241" s="161" t="str">
        <f>IF(ISERROR(F241),"",INDEX(Стекла!$E$2:$E$1001,F241,1))</f>
        <v/>
      </c>
      <c r="E241" s="161" t="str">
        <f>IF(ISERROR(F241),"",INDEX(Стекла!$B$2:$E$1001,F241,2))</f>
        <v/>
      </c>
      <c r="F241" s="161" t="e">
        <f>MATCH(ROW(A240),$B$2:B439,0)</f>
        <v>#N/A</v>
      </c>
      <c r="G241" s="161" t="str">
        <f>IF(AND(COUNTIF(D$2:D241,D241)=1,D241&lt;&gt;""),COUNT(G$1:G240)+1,"")</f>
        <v/>
      </c>
      <c r="H241" s="161" t="str">
        <f t="shared" si="12"/>
        <v/>
      </c>
      <c r="I241" s="161" t="e">
        <f t="shared" si="13"/>
        <v>#N/A</v>
      </c>
      <c r="J241" s="161">
        <f>IF(ISNUMBER(SEARCH(Бланк!$Q$6,D241)),MAX($J$1:J240)+1,0)</f>
        <v>0</v>
      </c>
      <c r="K241" s="161" t="e">
        <f>VLOOKUP(F241,Стекла!A241:AH1755,5,FALSE)</f>
        <v>#N/A</v>
      </c>
      <c r="L241" s="161" t="str">
        <f>IF(J241&gt;0,VLOOKUP(Бланк!$Q$6,D241:F439,3,FALSE),"")</f>
        <v/>
      </c>
    </row>
    <row r="242" spans="1:12" x14ac:dyDescent="0.25">
      <c r="A242" s="161">
        <v>242</v>
      </c>
      <c r="B242" s="161">
        <f>IF(AND($E$1="ПУСТО",Стекла!E242&lt;&gt;""),MAX($B$1:B241)+1,IF(ISNUMBER(SEARCH($E$1,Стекла!B242)),MAX($B$1:B241)+1,0))</f>
        <v>0</v>
      </c>
      <c r="D242" s="161" t="str">
        <f>IF(ISERROR(F242),"",INDEX(Стекла!$E$2:$E$1001,F242,1))</f>
        <v/>
      </c>
      <c r="E242" s="161" t="str">
        <f>IF(ISERROR(F242),"",INDEX(Стекла!$B$2:$E$1001,F242,2))</f>
        <v/>
      </c>
      <c r="F242" s="161" t="e">
        <f>MATCH(ROW(A241),$B$2:B440,0)</f>
        <v>#N/A</v>
      </c>
      <c r="G242" s="161" t="str">
        <f>IF(AND(COUNTIF(D$2:D242,D242)=1,D242&lt;&gt;""),COUNT(G$1:G241)+1,"")</f>
        <v/>
      </c>
      <c r="H242" s="161" t="str">
        <f t="shared" si="12"/>
        <v/>
      </c>
      <c r="I242" s="161" t="e">
        <f t="shared" si="13"/>
        <v>#N/A</v>
      </c>
      <c r="J242" s="161">
        <f>IF(ISNUMBER(SEARCH(Бланк!$Q$6,D242)),MAX($J$1:J241)+1,0)</f>
        <v>0</v>
      </c>
      <c r="K242" s="161" t="e">
        <f>VLOOKUP(F242,Стекла!A242:AH1756,5,FALSE)</f>
        <v>#N/A</v>
      </c>
      <c r="L242" s="161" t="str">
        <f>IF(J242&gt;0,VLOOKUP(Бланк!$Q$6,D242:F440,3,FALSE),"")</f>
        <v/>
      </c>
    </row>
    <row r="243" spans="1:12" x14ac:dyDescent="0.25">
      <c r="A243" s="161">
        <v>243</v>
      </c>
      <c r="B243" s="161">
        <f>IF(AND($E$1="ПУСТО",Стекла!E243&lt;&gt;""),MAX($B$1:B242)+1,IF(ISNUMBER(SEARCH($E$1,Стекла!B243)),MAX($B$1:B242)+1,0))</f>
        <v>0</v>
      </c>
      <c r="D243" s="161" t="str">
        <f>IF(ISERROR(F243),"",INDEX(Стекла!$E$2:$E$1001,F243,1))</f>
        <v/>
      </c>
      <c r="E243" s="161" t="str">
        <f>IF(ISERROR(F243),"",INDEX(Стекла!$B$2:$E$1001,F243,2))</f>
        <v/>
      </c>
      <c r="F243" s="161" t="e">
        <f>MATCH(ROW(A242),$B$2:B441,0)</f>
        <v>#N/A</v>
      </c>
      <c r="G243" s="161" t="str">
        <f>IF(AND(COUNTIF(D$2:D243,D243)=1,D243&lt;&gt;""),COUNT(G$1:G242)+1,"")</f>
        <v/>
      </c>
      <c r="H243" s="161" t="str">
        <f t="shared" si="12"/>
        <v/>
      </c>
      <c r="I243" s="161" t="e">
        <f t="shared" si="13"/>
        <v>#N/A</v>
      </c>
      <c r="J243" s="161">
        <f>IF(ISNUMBER(SEARCH(Бланк!$Q$6,D243)),MAX($J$1:J242)+1,0)</f>
        <v>0</v>
      </c>
      <c r="K243" s="161" t="e">
        <f>VLOOKUP(F243,Стекла!A243:AH1757,5,FALSE)</f>
        <v>#N/A</v>
      </c>
      <c r="L243" s="161" t="str">
        <f>IF(J243&gt;0,VLOOKUP(Бланк!$Q$6,D243:F441,3,FALSE),"")</f>
        <v/>
      </c>
    </row>
    <row r="244" spans="1:12" x14ac:dyDescent="0.25">
      <c r="A244" s="161">
        <v>244</v>
      </c>
      <c r="B244" s="161">
        <f>IF(AND($E$1="ПУСТО",Стекла!E244&lt;&gt;""),MAX($B$1:B243)+1,IF(ISNUMBER(SEARCH($E$1,Стекла!B244)),MAX($B$1:B243)+1,0))</f>
        <v>0</v>
      </c>
      <c r="D244" s="161" t="str">
        <f>IF(ISERROR(F244),"",INDEX(Стекла!$E$2:$E$1001,F244,1))</f>
        <v/>
      </c>
      <c r="E244" s="161" t="str">
        <f>IF(ISERROR(F244),"",INDEX(Стекла!$B$2:$E$1001,F244,2))</f>
        <v/>
      </c>
      <c r="F244" s="161" t="e">
        <f>MATCH(ROW(A243),$B$2:B442,0)</f>
        <v>#N/A</v>
      </c>
      <c r="G244" s="161" t="str">
        <f>IF(AND(COUNTIF(D$2:D244,D244)=1,D244&lt;&gt;""),COUNT(G$1:G243)+1,"")</f>
        <v/>
      </c>
      <c r="H244" s="161" t="str">
        <f t="shared" si="12"/>
        <v/>
      </c>
      <c r="I244" s="161" t="e">
        <f t="shared" si="13"/>
        <v>#N/A</v>
      </c>
      <c r="J244" s="161">
        <f>IF(ISNUMBER(SEARCH(Бланк!$Q$6,D244)),MAX($J$1:J243)+1,0)</f>
        <v>0</v>
      </c>
      <c r="K244" s="161" t="e">
        <f>VLOOKUP(F244,Стекла!A244:AH1758,5,FALSE)</f>
        <v>#N/A</v>
      </c>
      <c r="L244" s="161" t="str">
        <f>IF(J244&gt;0,VLOOKUP(Бланк!$Q$6,D244:F442,3,FALSE),"")</f>
        <v/>
      </c>
    </row>
    <row r="245" spans="1:12" x14ac:dyDescent="0.25">
      <c r="A245" s="161">
        <v>245</v>
      </c>
      <c r="B245" s="161">
        <f>IF(AND($E$1="ПУСТО",Стекла!E245&lt;&gt;""),MAX($B$1:B244)+1,IF(ISNUMBER(SEARCH($E$1,Стекла!B245)),MAX($B$1:B244)+1,0))</f>
        <v>0</v>
      </c>
      <c r="D245" s="161" t="str">
        <f>IF(ISERROR(F245),"",INDEX(Стекла!$E$2:$E$1001,F245,1))</f>
        <v/>
      </c>
      <c r="E245" s="161" t="str">
        <f>IF(ISERROR(F245),"",INDEX(Стекла!$B$2:$E$1001,F245,2))</f>
        <v/>
      </c>
      <c r="F245" s="161" t="e">
        <f>MATCH(ROW(A244),$B$2:B443,0)</f>
        <v>#N/A</v>
      </c>
      <c r="G245" s="161" t="str">
        <f>IF(AND(COUNTIF(D$2:D245,D245)=1,D245&lt;&gt;""),COUNT(G$1:G244)+1,"")</f>
        <v/>
      </c>
      <c r="H245" s="161" t="str">
        <f t="shared" si="12"/>
        <v/>
      </c>
      <c r="I245" s="161" t="e">
        <f t="shared" si="13"/>
        <v>#N/A</v>
      </c>
      <c r="J245" s="161">
        <f>IF(ISNUMBER(SEARCH(Бланк!$Q$6,D245)),MAX($J$1:J244)+1,0)</f>
        <v>0</v>
      </c>
      <c r="K245" s="161" t="e">
        <f>VLOOKUP(F245,Стекла!A245:AH1759,5,FALSE)</f>
        <v>#N/A</v>
      </c>
      <c r="L245" s="161" t="str">
        <f>IF(J245&gt;0,VLOOKUP(Бланк!$Q$6,D245:F443,3,FALSE),"")</f>
        <v/>
      </c>
    </row>
    <row r="246" spans="1:12" x14ac:dyDescent="0.25">
      <c r="A246" s="161">
        <v>246</v>
      </c>
      <c r="B246" s="161">
        <f>IF(AND($E$1="ПУСТО",Стекла!E246&lt;&gt;""),MAX($B$1:B245)+1,IF(ISNUMBER(SEARCH($E$1,Стекла!B246)),MAX($B$1:B245)+1,0))</f>
        <v>0</v>
      </c>
      <c r="D246" s="161" t="str">
        <f>IF(ISERROR(F246),"",INDEX(Стекла!$E$2:$E$1001,F246,1))</f>
        <v/>
      </c>
      <c r="E246" s="161" t="str">
        <f>IF(ISERROR(F246),"",INDEX(Стекла!$B$2:$E$1001,F246,2))</f>
        <v/>
      </c>
      <c r="F246" s="161" t="e">
        <f>MATCH(ROW(A245),$B$2:B444,0)</f>
        <v>#N/A</v>
      </c>
      <c r="G246" s="161" t="str">
        <f>IF(AND(COUNTIF(D$2:D246,D246)=1,D246&lt;&gt;""),COUNT(G$1:G245)+1,"")</f>
        <v/>
      </c>
      <c r="H246" s="161" t="str">
        <f t="shared" si="12"/>
        <v/>
      </c>
      <c r="I246" s="161" t="e">
        <f t="shared" si="13"/>
        <v>#N/A</v>
      </c>
      <c r="J246" s="161">
        <f>IF(ISNUMBER(SEARCH(Бланк!$Q$6,D246)),MAX($J$1:J245)+1,0)</f>
        <v>0</v>
      </c>
      <c r="K246" s="161" t="e">
        <f>VLOOKUP(F246,Стекла!A246:AH1760,5,FALSE)</f>
        <v>#N/A</v>
      </c>
      <c r="L246" s="161" t="str">
        <f>IF(J246&gt;0,VLOOKUP(Бланк!$Q$6,D246:F444,3,FALSE),"")</f>
        <v/>
      </c>
    </row>
    <row r="247" spans="1:12" x14ac:dyDescent="0.25">
      <c r="A247" s="161">
        <v>247</v>
      </c>
      <c r="B247" s="161">
        <f>IF(AND($E$1="ПУСТО",Стекла!E247&lt;&gt;""),MAX($B$1:B246)+1,IF(ISNUMBER(SEARCH($E$1,Стекла!B247)),MAX($B$1:B246)+1,0))</f>
        <v>0</v>
      </c>
      <c r="D247" s="161" t="str">
        <f>IF(ISERROR(F247),"",INDEX(Стекла!$E$2:$E$1001,F247,1))</f>
        <v/>
      </c>
      <c r="E247" s="161" t="str">
        <f>IF(ISERROR(F247),"",INDEX(Стекла!$B$2:$E$1001,F247,2))</f>
        <v/>
      </c>
      <c r="F247" s="161" t="e">
        <f>MATCH(ROW(A246),$B$2:B445,0)</f>
        <v>#N/A</v>
      </c>
      <c r="G247" s="161" t="str">
        <f>IF(AND(COUNTIF(D$2:D247,D247)=1,D247&lt;&gt;""),COUNT(G$1:G246)+1,"")</f>
        <v/>
      </c>
      <c r="H247" s="161" t="str">
        <f t="shared" si="12"/>
        <v/>
      </c>
      <c r="I247" s="161" t="e">
        <f t="shared" si="13"/>
        <v>#N/A</v>
      </c>
      <c r="J247" s="161">
        <f>IF(ISNUMBER(SEARCH(Бланк!$Q$6,D247)),MAX($J$1:J246)+1,0)</f>
        <v>0</v>
      </c>
      <c r="K247" s="161" t="e">
        <f>VLOOKUP(F247,Стекла!A247:AH1761,5,FALSE)</f>
        <v>#N/A</v>
      </c>
      <c r="L247" s="161" t="str">
        <f>IF(J247&gt;0,VLOOKUP(Бланк!$Q$6,D247:F445,3,FALSE),"")</f>
        <v/>
      </c>
    </row>
    <row r="248" spans="1:12" x14ac:dyDescent="0.25">
      <c r="A248" s="161">
        <v>248</v>
      </c>
      <c r="B248" s="161">
        <f>IF(AND($E$1="ПУСТО",Стекла!E248&lt;&gt;""),MAX($B$1:B247)+1,IF(ISNUMBER(SEARCH($E$1,Стекла!B248)),MAX($B$1:B247)+1,0))</f>
        <v>0</v>
      </c>
      <c r="D248" s="161" t="str">
        <f>IF(ISERROR(F248),"",INDEX(Стекла!$E$2:$E$1001,F248,1))</f>
        <v/>
      </c>
      <c r="E248" s="161" t="str">
        <f>IF(ISERROR(F248),"",INDEX(Стекла!$B$2:$E$1001,F248,2))</f>
        <v/>
      </c>
      <c r="F248" s="161" t="e">
        <f>MATCH(ROW(A247),$B$2:B446,0)</f>
        <v>#N/A</v>
      </c>
      <c r="G248" s="161" t="str">
        <f>IF(AND(COUNTIF(D$2:D248,D248)=1,D248&lt;&gt;""),COUNT(G$1:G247)+1,"")</f>
        <v/>
      </c>
      <c r="H248" s="161" t="str">
        <f t="shared" si="12"/>
        <v/>
      </c>
      <c r="I248" s="161" t="e">
        <f t="shared" si="13"/>
        <v>#N/A</v>
      </c>
      <c r="J248" s="161">
        <f>IF(ISNUMBER(SEARCH(Бланк!$Q$6,D248)),MAX($J$1:J247)+1,0)</f>
        <v>0</v>
      </c>
      <c r="K248" s="161" t="e">
        <f>VLOOKUP(F248,Стекла!A248:AH1762,5,FALSE)</f>
        <v>#N/A</v>
      </c>
      <c r="L248" s="161" t="str">
        <f>IF(J248&gt;0,VLOOKUP(Бланк!$Q$6,D248:F446,3,FALSE),"")</f>
        <v/>
      </c>
    </row>
    <row r="249" spans="1:12" x14ac:dyDescent="0.25">
      <c r="A249" s="161">
        <v>249</v>
      </c>
      <c r="B249" s="161">
        <f>IF(AND($E$1="ПУСТО",Стекла!E249&lt;&gt;""),MAX($B$1:B248)+1,IF(ISNUMBER(SEARCH($E$1,Стекла!B249)),MAX($B$1:B248)+1,0))</f>
        <v>0</v>
      </c>
      <c r="D249" s="161" t="str">
        <f>IF(ISERROR(F249),"",INDEX(Стекла!$E$2:$E$1001,F249,1))</f>
        <v/>
      </c>
      <c r="E249" s="161" t="str">
        <f>IF(ISERROR(F249),"",INDEX(Стекла!$B$2:$E$1001,F249,2))</f>
        <v/>
      </c>
      <c r="F249" s="161" t="e">
        <f>MATCH(ROW(A248),$B$2:B447,0)</f>
        <v>#N/A</v>
      </c>
      <c r="G249" s="161" t="str">
        <f>IF(AND(COUNTIF(D$2:D249,D249)=1,D249&lt;&gt;""),COUNT(G$1:G248)+1,"")</f>
        <v/>
      </c>
      <c r="H249" s="161" t="str">
        <f t="shared" si="12"/>
        <v/>
      </c>
      <c r="I249" s="161" t="e">
        <f t="shared" si="13"/>
        <v>#N/A</v>
      </c>
      <c r="J249" s="161">
        <f>IF(ISNUMBER(SEARCH(Бланк!$Q$6,D249)),MAX($J$1:J248)+1,0)</f>
        <v>0</v>
      </c>
      <c r="K249" s="161" t="e">
        <f>VLOOKUP(F249,Стекла!A249:AH1763,5,FALSE)</f>
        <v>#N/A</v>
      </c>
      <c r="L249" s="161" t="str">
        <f>IF(J249&gt;0,VLOOKUP(Бланк!$Q$6,D249:F447,3,FALSE),"")</f>
        <v/>
      </c>
    </row>
    <row r="250" spans="1:12" x14ac:dyDescent="0.25">
      <c r="A250" s="161">
        <v>250</v>
      </c>
      <c r="B250" s="161">
        <f>IF(AND($E$1="ПУСТО",Стекла!E250&lt;&gt;""),MAX($B$1:B249)+1,IF(ISNUMBER(SEARCH($E$1,Стекла!B250)),MAX($B$1:B249)+1,0))</f>
        <v>0</v>
      </c>
      <c r="D250" s="161" t="str">
        <f>IF(ISERROR(F250),"",INDEX(Стекла!$E$2:$E$1001,F250,1))</f>
        <v/>
      </c>
      <c r="E250" s="161" t="str">
        <f>IF(ISERROR(F250),"",INDEX(Стекла!$B$2:$E$1001,F250,2))</f>
        <v/>
      </c>
      <c r="F250" s="161" t="e">
        <f>MATCH(ROW(A249),$B$2:B448,0)</f>
        <v>#N/A</v>
      </c>
      <c r="G250" s="161" t="str">
        <f>IF(AND(COUNTIF(D$2:D250,D250)=1,D250&lt;&gt;""),COUNT(G$1:G249)+1,"")</f>
        <v/>
      </c>
      <c r="H250" s="161" t="str">
        <f t="shared" si="12"/>
        <v/>
      </c>
      <c r="I250" s="161" t="e">
        <f t="shared" si="13"/>
        <v>#N/A</v>
      </c>
      <c r="J250" s="161">
        <f>IF(ISNUMBER(SEARCH(Бланк!$Q$6,D250)),MAX($J$1:J249)+1,0)</f>
        <v>0</v>
      </c>
      <c r="K250" s="161" t="e">
        <f>VLOOKUP(F250,Стекла!A250:AH1764,5,FALSE)</f>
        <v>#N/A</v>
      </c>
      <c r="L250" s="161" t="str">
        <f>IF(J250&gt;0,VLOOKUP(Бланк!$Q$6,D250:F448,3,FALSE),"")</f>
        <v/>
      </c>
    </row>
    <row r="251" spans="1:12" x14ac:dyDescent="0.25">
      <c r="A251" s="161">
        <v>251</v>
      </c>
      <c r="B251" s="161">
        <f>IF(AND($E$1="ПУСТО",Стекла!E251&lt;&gt;""),MAX($B$1:B250)+1,IF(ISNUMBER(SEARCH($E$1,Стекла!B251)),MAX($B$1:B250)+1,0))</f>
        <v>0</v>
      </c>
      <c r="D251" s="161" t="str">
        <f>IF(ISERROR(F251),"",INDEX(Стекла!$E$2:$E$1001,F251,1))</f>
        <v/>
      </c>
      <c r="E251" s="161" t="str">
        <f>IF(ISERROR(F251),"",INDEX(Стекла!$B$2:$E$1001,F251,2))</f>
        <v/>
      </c>
      <c r="F251" s="161" t="e">
        <f>MATCH(ROW(A250),$B$2:B449,0)</f>
        <v>#N/A</v>
      </c>
      <c r="G251" s="161" t="str">
        <f>IF(AND(COUNTIF(D$2:D251,D251)=1,D251&lt;&gt;""),COUNT(G$1:G250)+1,"")</f>
        <v/>
      </c>
      <c r="H251" s="161" t="str">
        <f t="shared" si="12"/>
        <v/>
      </c>
      <c r="I251" s="161" t="e">
        <f t="shared" si="13"/>
        <v>#N/A</v>
      </c>
      <c r="J251" s="161">
        <f>IF(ISNUMBER(SEARCH(Бланк!$Q$6,D251)),MAX($J$1:J250)+1,0)</f>
        <v>0</v>
      </c>
      <c r="K251" s="161" t="e">
        <f>VLOOKUP(F251,Стекла!A251:AH1765,5,FALSE)</f>
        <v>#N/A</v>
      </c>
      <c r="L251" s="161" t="str">
        <f>IF(J251&gt;0,VLOOKUP(Бланк!$Q$6,D251:F449,3,FALSE),"")</f>
        <v/>
      </c>
    </row>
    <row r="252" spans="1:12" x14ac:dyDescent="0.25">
      <c r="A252" s="161">
        <v>252</v>
      </c>
      <c r="B252" s="161">
        <f>IF(AND($E$1="ПУСТО",Стекла!E252&lt;&gt;""),MAX($B$1:B251)+1,IF(ISNUMBER(SEARCH($E$1,Стекла!B252)),MAX($B$1:B251)+1,0))</f>
        <v>0</v>
      </c>
      <c r="D252" s="161" t="str">
        <f>IF(ISERROR(F252),"",INDEX(Стекла!$E$2:$E$1001,F252,1))</f>
        <v/>
      </c>
      <c r="E252" s="161" t="str">
        <f>IF(ISERROR(F252),"",INDEX(Стекла!$B$2:$E$1001,F252,2))</f>
        <v/>
      </c>
      <c r="F252" s="161" t="e">
        <f>MATCH(ROW(A251),$B$2:B450,0)</f>
        <v>#N/A</v>
      </c>
      <c r="G252" s="161" t="str">
        <f>IF(AND(COUNTIF(D$2:D252,D252)=1,D252&lt;&gt;""),COUNT(G$1:G251)+1,"")</f>
        <v/>
      </c>
      <c r="H252" s="161" t="str">
        <f t="shared" si="12"/>
        <v/>
      </c>
      <c r="I252" s="161" t="e">
        <f t="shared" si="13"/>
        <v>#N/A</v>
      </c>
      <c r="J252" s="161">
        <f>IF(ISNUMBER(SEARCH(Бланк!$Q$6,D252)),MAX($J$1:J251)+1,0)</f>
        <v>0</v>
      </c>
      <c r="K252" s="161" t="e">
        <f>VLOOKUP(F252,Стекла!A252:AH1766,5,FALSE)</f>
        <v>#N/A</v>
      </c>
      <c r="L252" s="161" t="str">
        <f>IF(J252&gt;0,VLOOKUP(Бланк!$Q$6,D252:F450,3,FALSE),"")</f>
        <v/>
      </c>
    </row>
    <row r="253" spans="1:12" x14ac:dyDescent="0.25">
      <c r="A253" s="161">
        <v>253</v>
      </c>
      <c r="B253" s="161">
        <f>IF(AND($E$1="ПУСТО",Стекла!E253&lt;&gt;""),MAX($B$1:B252)+1,IF(ISNUMBER(SEARCH($E$1,Стекла!B253)),MAX($B$1:B252)+1,0))</f>
        <v>0</v>
      </c>
      <c r="D253" s="161" t="str">
        <f>IF(ISERROR(F253),"",INDEX(Стекла!$E$2:$E$1001,F253,1))</f>
        <v/>
      </c>
      <c r="E253" s="161" t="str">
        <f>IF(ISERROR(F253),"",INDEX(Стекла!$B$2:$E$1001,F253,2))</f>
        <v/>
      </c>
      <c r="F253" s="161" t="e">
        <f>MATCH(ROW(A252),$B$2:B451,0)</f>
        <v>#N/A</v>
      </c>
      <c r="G253" s="161" t="str">
        <f>IF(AND(COUNTIF(D$2:D253,D253)=1,D253&lt;&gt;""),COUNT(G$1:G252)+1,"")</f>
        <v/>
      </c>
      <c r="H253" s="161" t="str">
        <f t="shared" si="12"/>
        <v/>
      </c>
      <c r="I253" s="161" t="e">
        <f t="shared" si="13"/>
        <v>#N/A</v>
      </c>
      <c r="J253" s="161">
        <f>IF(ISNUMBER(SEARCH(Бланк!$Q$6,D253)),MAX($J$1:J252)+1,0)</f>
        <v>0</v>
      </c>
      <c r="K253" s="161" t="e">
        <f>VLOOKUP(F253,Стекла!A253:AH1767,5,FALSE)</f>
        <v>#N/A</v>
      </c>
      <c r="L253" s="161" t="str">
        <f>IF(J253&gt;0,VLOOKUP(Бланк!$Q$6,D253:F451,3,FALSE),"")</f>
        <v/>
      </c>
    </row>
    <row r="254" spans="1:12" x14ac:dyDescent="0.25">
      <c r="A254" s="161">
        <v>254</v>
      </c>
      <c r="B254" s="161">
        <f>IF(AND($E$1="ПУСТО",Стекла!E254&lt;&gt;""),MAX($B$1:B253)+1,IF(ISNUMBER(SEARCH($E$1,Стекла!B254)),MAX($B$1:B253)+1,0))</f>
        <v>0</v>
      </c>
      <c r="D254" s="161" t="str">
        <f>IF(ISERROR(F254),"",INDEX(Стекла!$E$2:$E$1001,F254,1))</f>
        <v/>
      </c>
      <c r="E254" s="161" t="str">
        <f>IF(ISERROR(F254),"",INDEX(Стекла!$B$2:$E$1001,F254,2))</f>
        <v/>
      </c>
      <c r="F254" s="161" t="e">
        <f>MATCH(ROW(A253),$B$2:B452,0)</f>
        <v>#N/A</v>
      </c>
      <c r="G254" s="161" t="str">
        <f>IF(AND(COUNTIF(D$2:D254,D254)=1,D254&lt;&gt;""),COUNT(G$1:G253)+1,"")</f>
        <v/>
      </c>
      <c r="H254" s="161" t="str">
        <f t="shared" si="12"/>
        <v/>
      </c>
      <c r="I254" s="161" t="e">
        <f t="shared" si="13"/>
        <v>#N/A</v>
      </c>
      <c r="J254" s="161">
        <f>IF(ISNUMBER(SEARCH(Бланк!$Q$6,D254)),MAX($J$1:J253)+1,0)</f>
        <v>0</v>
      </c>
      <c r="K254" s="161" t="e">
        <f>VLOOKUP(F254,Стекла!A254:AH1768,5,FALSE)</f>
        <v>#N/A</v>
      </c>
      <c r="L254" s="161" t="str">
        <f>IF(J254&gt;0,VLOOKUP(Бланк!$Q$6,D254:F452,3,FALSE),"")</f>
        <v/>
      </c>
    </row>
    <row r="255" spans="1:12" x14ac:dyDescent="0.25">
      <c r="A255" s="161">
        <v>255</v>
      </c>
      <c r="B255" s="161">
        <f>IF(AND($E$1="ПУСТО",Стекла!E255&lt;&gt;""),MAX($B$1:B254)+1,IF(ISNUMBER(SEARCH($E$1,Стекла!B255)),MAX($B$1:B254)+1,0))</f>
        <v>0</v>
      </c>
      <c r="D255" s="161" t="str">
        <f>IF(ISERROR(F255),"",INDEX(Стекла!$E$2:$E$1001,F255,1))</f>
        <v/>
      </c>
      <c r="E255" s="161" t="str">
        <f>IF(ISERROR(F255),"",INDEX(Стекла!$B$2:$E$1001,F255,2))</f>
        <v/>
      </c>
      <c r="F255" s="161" t="e">
        <f>MATCH(ROW(A254),$B$2:B453,0)</f>
        <v>#N/A</v>
      </c>
      <c r="G255" s="161" t="str">
        <f>IF(AND(COUNTIF(D$2:D255,D255)=1,D255&lt;&gt;""),COUNT(G$1:G254)+1,"")</f>
        <v/>
      </c>
      <c r="H255" s="161" t="str">
        <f t="shared" si="12"/>
        <v/>
      </c>
      <c r="I255" s="161" t="e">
        <f t="shared" si="13"/>
        <v>#N/A</v>
      </c>
      <c r="J255" s="161">
        <f>IF(ISNUMBER(SEARCH(Бланк!$Q$6,D255)),MAX($J$1:J254)+1,0)</f>
        <v>0</v>
      </c>
      <c r="K255" s="161" t="e">
        <f>VLOOKUP(F255,Стекла!A255:AH1769,5,FALSE)</f>
        <v>#N/A</v>
      </c>
      <c r="L255" s="161" t="str">
        <f>IF(J255&gt;0,VLOOKUP(Бланк!$Q$6,D255:F453,3,FALSE),"")</f>
        <v/>
      </c>
    </row>
    <row r="256" spans="1:12" x14ac:dyDescent="0.25">
      <c r="A256" s="161">
        <v>256</v>
      </c>
      <c r="B256" s="161">
        <f>IF(AND($E$1="ПУСТО",Стекла!E256&lt;&gt;""),MAX($B$1:B255)+1,IF(ISNUMBER(SEARCH($E$1,Стекла!B256)),MAX($B$1:B255)+1,0))</f>
        <v>0</v>
      </c>
      <c r="D256" s="161" t="str">
        <f>IF(ISERROR(F256),"",INDEX(Стекла!$E$2:$E$1001,F256,1))</f>
        <v/>
      </c>
      <c r="E256" s="161" t="str">
        <f>IF(ISERROR(F256),"",INDEX(Стекла!$B$2:$E$1001,F256,2))</f>
        <v/>
      </c>
      <c r="F256" s="161" t="e">
        <f>MATCH(ROW(A255),$B$2:B454,0)</f>
        <v>#N/A</v>
      </c>
      <c r="G256" s="161" t="str">
        <f>IF(AND(COUNTIF(D$2:D256,D256)=1,D256&lt;&gt;""),COUNT(G$1:G255)+1,"")</f>
        <v/>
      </c>
      <c r="H256" s="161" t="str">
        <f t="shared" si="12"/>
        <v/>
      </c>
      <c r="I256" s="161" t="e">
        <f t="shared" si="13"/>
        <v>#N/A</v>
      </c>
      <c r="J256" s="161">
        <f>IF(ISNUMBER(SEARCH(Бланк!$Q$6,D256)),MAX($J$1:J255)+1,0)</f>
        <v>0</v>
      </c>
      <c r="K256" s="161" t="e">
        <f>VLOOKUP(F256,Стекла!A256:AH1770,5,FALSE)</f>
        <v>#N/A</v>
      </c>
      <c r="L256" s="161" t="str">
        <f>IF(J256&gt;0,VLOOKUP(Бланк!$Q$6,D256:F454,3,FALSE),"")</f>
        <v/>
      </c>
    </row>
    <row r="257" spans="1:12" x14ac:dyDescent="0.25">
      <c r="A257" s="161">
        <v>257</v>
      </c>
      <c r="B257" s="161">
        <f>IF(AND($E$1="ПУСТО",Стекла!E257&lt;&gt;""),MAX($B$1:B256)+1,IF(ISNUMBER(SEARCH($E$1,Стекла!B257)),MAX($B$1:B256)+1,0))</f>
        <v>0</v>
      </c>
      <c r="D257" s="161" t="str">
        <f>IF(ISERROR(F257),"",INDEX(Стекла!$E$2:$E$1001,F257,1))</f>
        <v/>
      </c>
      <c r="E257" s="161" t="str">
        <f>IF(ISERROR(F257),"",INDEX(Стекла!$B$2:$E$1001,F257,2))</f>
        <v/>
      </c>
      <c r="F257" s="161" t="e">
        <f>MATCH(ROW(A256),$B$2:B455,0)</f>
        <v>#N/A</v>
      </c>
      <c r="G257" s="161" t="str">
        <f>IF(AND(COUNTIF(D$2:D257,D257)=1,D257&lt;&gt;""),COUNT(G$1:G256)+1,"")</f>
        <v/>
      </c>
      <c r="H257" s="161" t="str">
        <f t="shared" si="12"/>
        <v/>
      </c>
      <c r="I257" s="161" t="e">
        <f t="shared" si="13"/>
        <v>#N/A</v>
      </c>
      <c r="J257" s="161">
        <f>IF(ISNUMBER(SEARCH(Бланк!$Q$6,D257)),MAX($J$1:J256)+1,0)</f>
        <v>0</v>
      </c>
      <c r="K257" s="161" t="e">
        <f>VLOOKUP(F257,Стекла!A257:AH1771,5,FALSE)</f>
        <v>#N/A</v>
      </c>
      <c r="L257" s="161" t="str">
        <f>IF(J257&gt;0,VLOOKUP(Бланк!$Q$6,D257:F455,3,FALSE),"")</f>
        <v/>
      </c>
    </row>
    <row r="258" spans="1:12" x14ac:dyDescent="0.25">
      <c r="A258" s="161">
        <v>258</v>
      </c>
      <c r="B258" s="161">
        <f>IF(AND($E$1="ПУСТО",Стекла!E258&lt;&gt;""),MAX($B$1:B257)+1,IF(ISNUMBER(SEARCH($E$1,Стекла!B258)),MAX($B$1:B257)+1,0))</f>
        <v>0</v>
      </c>
      <c r="D258" s="161" t="str">
        <f>IF(ISERROR(F258),"",INDEX(Стекла!$E$2:$E$1001,F258,1))</f>
        <v/>
      </c>
      <c r="E258" s="161" t="str">
        <f>IF(ISERROR(F258),"",INDEX(Стекла!$B$2:$E$1001,F258,2))</f>
        <v/>
      </c>
      <c r="F258" s="161" t="e">
        <f>MATCH(ROW(A257),$B$2:B456,0)</f>
        <v>#N/A</v>
      </c>
      <c r="G258" s="161" t="str">
        <f>IF(AND(COUNTIF(D$2:D258,D258)=1,D258&lt;&gt;""),COUNT(G$1:G257)+1,"")</f>
        <v/>
      </c>
      <c r="H258" s="161" t="str">
        <f t="shared" si="12"/>
        <v/>
      </c>
      <c r="I258" s="161" t="e">
        <f t="shared" si="13"/>
        <v>#N/A</v>
      </c>
      <c r="J258" s="161">
        <f>IF(ISNUMBER(SEARCH(Бланк!$Q$6,D258)),MAX($J$1:J257)+1,0)</f>
        <v>0</v>
      </c>
      <c r="K258" s="161" t="e">
        <f>VLOOKUP(F258,Стекла!A258:AH1772,5,FALSE)</f>
        <v>#N/A</v>
      </c>
      <c r="L258" s="161" t="str">
        <f>IF(J258&gt;0,VLOOKUP(Бланк!$Q$6,D258:F456,3,FALSE),"")</f>
        <v/>
      </c>
    </row>
    <row r="259" spans="1:12" x14ac:dyDescent="0.25">
      <c r="A259" s="161">
        <v>259</v>
      </c>
      <c r="B259" s="161">
        <f>IF(AND($E$1="ПУСТО",Стекла!E259&lt;&gt;""),MAX($B$1:B258)+1,IF(ISNUMBER(SEARCH($E$1,Стекла!B259)),MAX($B$1:B258)+1,0))</f>
        <v>0</v>
      </c>
      <c r="D259" s="161" t="str">
        <f>IF(ISERROR(F259),"",INDEX(Стекла!$E$2:$E$1001,F259,1))</f>
        <v/>
      </c>
      <c r="E259" s="161" t="str">
        <f>IF(ISERROR(F259),"",INDEX(Стекла!$B$2:$E$1001,F259,2))</f>
        <v/>
      </c>
      <c r="F259" s="161" t="e">
        <f>MATCH(ROW(A258),$B$2:B457,0)</f>
        <v>#N/A</v>
      </c>
      <c r="G259" s="161" t="str">
        <f>IF(AND(COUNTIF(D$2:D259,D259)=1,D259&lt;&gt;""),COUNT(G$1:G258)+1,"")</f>
        <v/>
      </c>
      <c r="H259" s="161" t="str">
        <f t="shared" ref="H259:H300" si="16">D259</f>
        <v/>
      </c>
      <c r="I259" s="161" t="e">
        <f t="shared" ref="I259:I300" si="17">VLOOKUP(ROW(A258),G259:H263,2,FALSE)</f>
        <v>#N/A</v>
      </c>
      <c r="J259" s="161">
        <f>IF(ISNUMBER(SEARCH(Бланк!$Q$6,D259)),MAX($J$1:J258)+1,0)</f>
        <v>0</v>
      </c>
      <c r="K259" s="161" t="e">
        <f>VLOOKUP(F259,Стекла!A259:AH1773,5,FALSE)</f>
        <v>#N/A</v>
      </c>
      <c r="L259" s="161" t="str">
        <f>IF(J259&gt;0,VLOOKUP(Бланк!$Q$6,D259:F457,3,FALSE),"")</f>
        <v/>
      </c>
    </row>
    <row r="260" spans="1:12" x14ac:dyDescent="0.25">
      <c r="A260" s="161">
        <v>260</v>
      </c>
      <c r="B260" s="161">
        <f>IF(AND($E$1="ПУСТО",Стекла!E260&lt;&gt;""),MAX($B$1:B259)+1,IF(ISNUMBER(SEARCH($E$1,Стекла!B260)),MAX($B$1:B259)+1,0))</f>
        <v>0</v>
      </c>
      <c r="D260" s="161" t="str">
        <f>IF(ISERROR(F260),"",INDEX(Стекла!$E$2:$E$1001,F260,1))</f>
        <v/>
      </c>
      <c r="E260" s="161" t="str">
        <f>IF(ISERROR(F260),"",INDEX(Стекла!$B$2:$E$1001,F260,2))</f>
        <v/>
      </c>
      <c r="F260" s="161" t="e">
        <f>MATCH(ROW(A259),$B$2:B458,0)</f>
        <v>#N/A</v>
      </c>
      <c r="G260" s="161" t="str">
        <f>IF(AND(COUNTIF(D$2:D260,D260)=1,D260&lt;&gt;""),COUNT(G$1:G259)+1,"")</f>
        <v/>
      </c>
      <c r="H260" s="161" t="str">
        <f t="shared" si="16"/>
        <v/>
      </c>
      <c r="I260" s="161" t="e">
        <f t="shared" si="17"/>
        <v>#N/A</v>
      </c>
      <c r="J260" s="161">
        <f>IF(ISNUMBER(SEARCH(Бланк!$Q$6,D260)),MAX($J$1:J259)+1,0)</f>
        <v>0</v>
      </c>
      <c r="K260" s="161" t="e">
        <f>VLOOKUP(F260,Стекла!A260:AH1774,5,FALSE)</f>
        <v>#N/A</v>
      </c>
      <c r="L260" s="161" t="str">
        <f>IF(J260&gt;0,VLOOKUP(Бланк!$Q$6,D260:F458,3,FALSE),"")</f>
        <v/>
      </c>
    </row>
    <row r="261" spans="1:12" x14ac:dyDescent="0.25">
      <c r="A261" s="161">
        <v>261</v>
      </c>
      <c r="B261" s="161">
        <f>IF(AND($E$1="ПУСТО",Стекла!E261&lt;&gt;""),MAX($B$1:B260)+1,IF(ISNUMBER(SEARCH($E$1,Стекла!B261)),MAX($B$1:B260)+1,0))</f>
        <v>0</v>
      </c>
      <c r="D261" s="161" t="str">
        <f>IF(ISERROR(F261),"",INDEX(Стекла!$E$2:$E$1001,F261,1))</f>
        <v/>
      </c>
      <c r="E261" s="161" t="str">
        <f>IF(ISERROR(F261),"",INDEX(Стекла!$B$2:$E$1001,F261,2))</f>
        <v/>
      </c>
      <c r="F261" s="161" t="e">
        <f>MATCH(ROW(A260),$B$2:B459,0)</f>
        <v>#N/A</v>
      </c>
      <c r="G261" s="161" t="str">
        <f>IF(AND(COUNTIF(D$2:D261,D261)=1,D261&lt;&gt;""),COUNT(G$1:G260)+1,"")</f>
        <v/>
      </c>
      <c r="H261" s="161" t="str">
        <f t="shared" si="16"/>
        <v/>
      </c>
      <c r="I261" s="161" t="e">
        <f t="shared" si="17"/>
        <v>#N/A</v>
      </c>
      <c r="J261" s="161">
        <f>IF(ISNUMBER(SEARCH(Бланк!$Q$6,D261)),MAX($J$1:J260)+1,0)</f>
        <v>0</v>
      </c>
      <c r="K261" s="161" t="e">
        <f>VLOOKUP(F261,Стекла!A261:AH1775,5,FALSE)</f>
        <v>#N/A</v>
      </c>
      <c r="L261" s="161" t="str">
        <f>IF(J261&gt;0,VLOOKUP(Бланк!$Q$6,D261:F459,3,FALSE),"")</f>
        <v/>
      </c>
    </row>
    <row r="262" spans="1:12" x14ac:dyDescent="0.25">
      <c r="A262" s="161">
        <v>262</v>
      </c>
      <c r="B262" s="161">
        <f>IF(AND($E$1="ПУСТО",Стекла!E262&lt;&gt;""),MAX($B$1:B261)+1,IF(ISNUMBER(SEARCH($E$1,Стекла!B262)),MAX($B$1:B261)+1,0))</f>
        <v>0</v>
      </c>
      <c r="D262" s="161" t="str">
        <f>IF(ISERROR(F262),"",INDEX(Стекла!$E$2:$E$1001,F262,1))</f>
        <v/>
      </c>
      <c r="E262" s="161" t="str">
        <f>IF(ISERROR(F262),"",INDEX(Стекла!$B$2:$E$1001,F262,2))</f>
        <v/>
      </c>
      <c r="F262" s="161" t="e">
        <f>MATCH(ROW(A261),$B$2:B460,0)</f>
        <v>#N/A</v>
      </c>
      <c r="G262" s="161" t="str">
        <f>IF(AND(COUNTIF(D$2:D262,D262)=1,D262&lt;&gt;""),COUNT(G$1:G261)+1,"")</f>
        <v/>
      </c>
      <c r="H262" s="161" t="str">
        <f t="shared" si="16"/>
        <v/>
      </c>
      <c r="I262" s="161" t="e">
        <f t="shared" si="17"/>
        <v>#N/A</v>
      </c>
      <c r="J262" s="161">
        <f>IF(ISNUMBER(SEARCH(Бланк!$Q$6,D262)),MAX($J$1:J261)+1,0)</f>
        <v>0</v>
      </c>
      <c r="K262" s="161" t="e">
        <f>VLOOKUP(F262,Стекла!A262:AH1776,5,FALSE)</f>
        <v>#N/A</v>
      </c>
      <c r="L262" s="161" t="str">
        <f>IF(J262&gt;0,VLOOKUP(Бланк!$Q$6,D262:F460,3,FALSE),"")</f>
        <v/>
      </c>
    </row>
    <row r="263" spans="1:12" x14ac:dyDescent="0.25">
      <c r="A263" s="161">
        <v>263</v>
      </c>
      <c r="B263" s="161">
        <f>IF(AND($E$1="ПУСТО",Стекла!E263&lt;&gt;""),MAX($B$1:B262)+1,IF(ISNUMBER(SEARCH($E$1,Стекла!B263)),MAX($B$1:B262)+1,0))</f>
        <v>0</v>
      </c>
      <c r="D263" s="161" t="str">
        <f>IF(ISERROR(F263),"",INDEX(Стекла!$E$2:$E$1001,F263,1))</f>
        <v/>
      </c>
      <c r="E263" s="161" t="str">
        <f>IF(ISERROR(F263),"",INDEX(Стекла!$B$2:$E$1001,F263,2))</f>
        <v/>
      </c>
      <c r="F263" s="161" t="e">
        <f>MATCH(ROW(A262),$B$2:B461,0)</f>
        <v>#N/A</v>
      </c>
      <c r="G263" s="161" t="str">
        <f>IF(AND(COUNTIF(D$2:D263,D263)=1,D263&lt;&gt;""),COUNT(G$1:G262)+1,"")</f>
        <v/>
      </c>
      <c r="H263" s="161" t="str">
        <f t="shared" si="16"/>
        <v/>
      </c>
      <c r="I263" s="161" t="e">
        <f t="shared" si="17"/>
        <v>#N/A</v>
      </c>
      <c r="J263" s="161">
        <f>IF(ISNUMBER(SEARCH(Бланк!$Q$6,D263)),MAX($J$1:J262)+1,0)</f>
        <v>0</v>
      </c>
      <c r="K263" s="161" t="e">
        <f>VLOOKUP(F263,Стекла!A263:AH1777,5,FALSE)</f>
        <v>#N/A</v>
      </c>
      <c r="L263" s="161" t="str">
        <f>IF(J263&gt;0,VLOOKUP(Бланк!$Q$6,D263:F461,3,FALSE),"")</f>
        <v/>
      </c>
    </row>
    <row r="264" spans="1:12" x14ac:dyDescent="0.25">
      <c r="A264" s="161">
        <v>264</v>
      </c>
      <c r="B264" s="161">
        <f>IF(AND($E$1="ПУСТО",Стекла!E264&lt;&gt;""),MAX($B$1:B263)+1,IF(ISNUMBER(SEARCH($E$1,Стекла!B264)),MAX($B$1:B263)+1,0))</f>
        <v>0</v>
      </c>
      <c r="D264" s="161" t="str">
        <f>IF(ISERROR(F264),"",INDEX(Стекла!$E$2:$E$1001,F264,1))</f>
        <v/>
      </c>
      <c r="E264" s="161" t="str">
        <f>IF(ISERROR(F264),"",INDEX(Стекла!$B$2:$E$1001,F264,2))</f>
        <v/>
      </c>
      <c r="F264" s="161" t="e">
        <f>MATCH(ROW(A263),$B$2:B462,0)</f>
        <v>#N/A</v>
      </c>
      <c r="G264" s="161" t="str">
        <f>IF(AND(COUNTIF(D$2:D264,D264)=1,D264&lt;&gt;""),COUNT(G$1:G263)+1,"")</f>
        <v/>
      </c>
      <c r="H264" s="161" t="str">
        <f t="shared" si="16"/>
        <v/>
      </c>
      <c r="I264" s="161" t="e">
        <f t="shared" si="17"/>
        <v>#N/A</v>
      </c>
      <c r="J264" s="161">
        <f>IF(ISNUMBER(SEARCH(Бланк!$Q$6,D264)),MAX($J$1:J263)+1,0)</f>
        <v>0</v>
      </c>
      <c r="K264" s="161" t="e">
        <f>VLOOKUP(F264,Стекла!A264:AH1778,5,FALSE)</f>
        <v>#N/A</v>
      </c>
      <c r="L264" s="161" t="str">
        <f>IF(J264&gt;0,VLOOKUP(Бланк!$Q$6,D264:F462,3,FALSE),"")</f>
        <v/>
      </c>
    </row>
    <row r="265" spans="1:12" x14ac:dyDescent="0.25">
      <c r="A265" s="161">
        <v>265</v>
      </c>
      <c r="B265" s="161">
        <f>IF(AND($E$1="ПУСТО",Стекла!E265&lt;&gt;""),MAX($B$1:B264)+1,IF(ISNUMBER(SEARCH($E$1,Стекла!B265)),MAX($B$1:B264)+1,0))</f>
        <v>0</v>
      </c>
      <c r="D265" s="161" t="str">
        <f>IF(ISERROR(F265),"",INDEX(Стекла!$E$2:$E$1001,F265,1))</f>
        <v/>
      </c>
      <c r="E265" s="161" t="str">
        <f>IF(ISERROR(F265),"",INDEX(Стекла!$B$2:$E$1001,F265,2))</f>
        <v/>
      </c>
      <c r="F265" s="161" t="e">
        <f>MATCH(ROW(A264),$B$2:B463,0)</f>
        <v>#N/A</v>
      </c>
      <c r="G265" s="161" t="str">
        <f>IF(AND(COUNTIF(D$2:D265,D265)=1,D265&lt;&gt;""),COUNT(G$1:G264)+1,"")</f>
        <v/>
      </c>
      <c r="H265" s="161" t="str">
        <f t="shared" si="16"/>
        <v/>
      </c>
      <c r="I265" s="161" t="e">
        <f t="shared" si="17"/>
        <v>#N/A</v>
      </c>
      <c r="J265" s="161">
        <f>IF(ISNUMBER(SEARCH(Бланк!$Q$6,D265)),MAX($J$1:J264)+1,0)</f>
        <v>0</v>
      </c>
      <c r="K265" s="161" t="e">
        <f>VLOOKUP(F265,Стекла!A265:AH1779,5,FALSE)</f>
        <v>#N/A</v>
      </c>
      <c r="L265" s="161" t="str">
        <f>IF(J265&gt;0,VLOOKUP(Бланк!$Q$6,D265:F463,3,FALSE),"")</f>
        <v/>
      </c>
    </row>
    <row r="266" spans="1:12" x14ac:dyDescent="0.25">
      <c r="A266" s="161">
        <v>266</v>
      </c>
      <c r="B266" s="161">
        <f>IF(AND($E$1="ПУСТО",Стекла!E266&lt;&gt;""),MAX($B$1:B265)+1,IF(ISNUMBER(SEARCH($E$1,Стекла!B266)),MAX($B$1:B265)+1,0))</f>
        <v>0</v>
      </c>
      <c r="D266" s="161" t="str">
        <f>IF(ISERROR(F266),"",INDEX(Стекла!$E$2:$E$1001,F266,1))</f>
        <v/>
      </c>
      <c r="E266" s="161" t="str">
        <f>IF(ISERROR(F266),"",INDEX(Стекла!$B$2:$E$1001,F266,2))</f>
        <v/>
      </c>
      <c r="F266" s="161" t="e">
        <f>MATCH(ROW(A265),$B$2:B464,0)</f>
        <v>#N/A</v>
      </c>
      <c r="G266" s="161" t="str">
        <f>IF(AND(COUNTIF(D$2:D266,D266)=1,D266&lt;&gt;""),COUNT(G$1:G265)+1,"")</f>
        <v/>
      </c>
      <c r="H266" s="161" t="str">
        <f t="shared" si="16"/>
        <v/>
      </c>
      <c r="I266" s="161" t="e">
        <f t="shared" si="17"/>
        <v>#N/A</v>
      </c>
      <c r="J266" s="161">
        <f>IF(ISNUMBER(SEARCH(Бланк!$Q$6,D266)),MAX($J$1:J265)+1,0)</f>
        <v>0</v>
      </c>
      <c r="K266" s="161" t="e">
        <f>VLOOKUP(F266,Стекла!A266:AH1780,5,FALSE)</f>
        <v>#N/A</v>
      </c>
      <c r="L266" s="161" t="str">
        <f>IF(J266&gt;0,VLOOKUP(Бланк!$Q$6,D266:F464,3,FALSE),"")</f>
        <v/>
      </c>
    </row>
    <row r="267" spans="1:12" x14ac:dyDescent="0.25">
      <c r="A267" s="161">
        <v>267</v>
      </c>
      <c r="B267" s="161">
        <f>IF(AND($E$1="ПУСТО",Стекла!E267&lt;&gt;""),MAX($B$1:B266)+1,IF(ISNUMBER(SEARCH($E$1,Стекла!B267)),MAX($B$1:B266)+1,0))</f>
        <v>0</v>
      </c>
      <c r="D267" s="161" t="str">
        <f>IF(ISERROR(F267),"",INDEX(Стекла!$E$2:$E$1001,F267,1))</f>
        <v/>
      </c>
      <c r="E267" s="161" t="str">
        <f>IF(ISERROR(F267),"",INDEX(Стекла!$B$2:$E$1001,F267,2))</f>
        <v/>
      </c>
      <c r="F267" s="161" t="e">
        <f>MATCH(ROW(A266),$B$2:B465,0)</f>
        <v>#N/A</v>
      </c>
      <c r="G267" s="161" t="str">
        <f>IF(AND(COUNTIF(D$2:D267,D267)=1,D267&lt;&gt;""),COUNT(G$1:G266)+1,"")</f>
        <v/>
      </c>
      <c r="H267" s="161" t="str">
        <f t="shared" si="16"/>
        <v/>
      </c>
      <c r="I267" s="161" t="e">
        <f t="shared" si="17"/>
        <v>#N/A</v>
      </c>
      <c r="J267" s="161">
        <f>IF(ISNUMBER(SEARCH(Бланк!$Q$6,D267)),MAX($J$1:J266)+1,0)</f>
        <v>0</v>
      </c>
      <c r="K267" s="161" t="e">
        <f>VLOOKUP(F267,Стекла!A267:AH1781,5,FALSE)</f>
        <v>#N/A</v>
      </c>
      <c r="L267" s="161" t="str">
        <f>IF(J267&gt;0,VLOOKUP(Бланк!$Q$6,D267:F465,3,FALSE),"")</f>
        <v/>
      </c>
    </row>
    <row r="268" spans="1:12" x14ac:dyDescent="0.25">
      <c r="A268" s="161">
        <v>268</v>
      </c>
      <c r="B268" s="161">
        <f>IF(AND($E$1="ПУСТО",Стекла!E268&lt;&gt;""),MAX($B$1:B267)+1,IF(ISNUMBER(SEARCH($E$1,Стекла!B268)),MAX($B$1:B267)+1,0))</f>
        <v>0</v>
      </c>
      <c r="D268" s="161" t="str">
        <f>IF(ISERROR(F268),"",INDEX(Стекла!$E$2:$E$1001,F268,1))</f>
        <v/>
      </c>
      <c r="E268" s="161" t="str">
        <f>IF(ISERROR(F268),"",INDEX(Стекла!$B$2:$E$1001,F268,2))</f>
        <v/>
      </c>
      <c r="F268" s="161" t="e">
        <f>MATCH(ROW(A267),$B$2:B466,0)</f>
        <v>#N/A</v>
      </c>
      <c r="G268" s="161" t="str">
        <f>IF(AND(COUNTIF(D$2:D268,D268)=1,D268&lt;&gt;""),COUNT(G$1:G267)+1,"")</f>
        <v/>
      </c>
      <c r="H268" s="161" t="str">
        <f t="shared" si="16"/>
        <v/>
      </c>
      <c r="I268" s="161" t="e">
        <f t="shared" si="17"/>
        <v>#N/A</v>
      </c>
      <c r="J268" s="161">
        <f>IF(ISNUMBER(SEARCH(Бланк!$Q$6,D268)),MAX($J$1:J267)+1,0)</f>
        <v>0</v>
      </c>
      <c r="K268" s="161" t="e">
        <f>VLOOKUP(F268,Стекла!A268:AH1782,5,FALSE)</f>
        <v>#N/A</v>
      </c>
      <c r="L268" s="161" t="str">
        <f>IF(J268&gt;0,VLOOKUP(Бланк!$Q$6,D268:F466,3,FALSE),"")</f>
        <v/>
      </c>
    </row>
    <row r="269" spans="1:12" x14ac:dyDescent="0.25">
      <c r="A269" s="161">
        <v>269</v>
      </c>
      <c r="B269" s="161">
        <f>IF(AND($E$1="ПУСТО",Стекла!E269&lt;&gt;""),MAX($B$1:B268)+1,IF(ISNUMBER(SEARCH($E$1,Стекла!B269)),MAX($B$1:B268)+1,0))</f>
        <v>0</v>
      </c>
      <c r="D269" s="161" t="str">
        <f>IF(ISERROR(F269),"",INDEX(Стекла!$E$2:$E$1001,F269,1))</f>
        <v/>
      </c>
      <c r="E269" s="161" t="str">
        <f>IF(ISERROR(F269),"",INDEX(Стекла!$B$2:$E$1001,F269,2))</f>
        <v/>
      </c>
      <c r="F269" s="161" t="e">
        <f>MATCH(ROW(A268),$B$2:B467,0)</f>
        <v>#N/A</v>
      </c>
      <c r="G269" s="161" t="str">
        <f>IF(AND(COUNTIF(D$2:D269,D269)=1,D269&lt;&gt;""),COUNT(G$1:G268)+1,"")</f>
        <v/>
      </c>
      <c r="H269" s="161" t="str">
        <f t="shared" si="16"/>
        <v/>
      </c>
      <c r="I269" s="161" t="e">
        <f t="shared" si="17"/>
        <v>#N/A</v>
      </c>
      <c r="J269" s="161">
        <f>IF(ISNUMBER(SEARCH(Бланк!$Q$6,D269)),MAX($J$1:J268)+1,0)</f>
        <v>0</v>
      </c>
      <c r="K269" s="161" t="e">
        <f>VLOOKUP(F269,Стекла!A269:AH1783,5,FALSE)</f>
        <v>#N/A</v>
      </c>
      <c r="L269" s="161" t="str">
        <f>IF(J269&gt;0,VLOOKUP(Бланк!$Q$6,D269:F467,3,FALSE),"")</f>
        <v/>
      </c>
    </row>
    <row r="270" spans="1:12" x14ac:dyDescent="0.25">
      <c r="A270" s="161">
        <v>270</v>
      </c>
      <c r="B270" s="161">
        <f>IF(AND($E$1="ПУСТО",Стекла!E270&lt;&gt;""),MAX($B$1:B269)+1,IF(ISNUMBER(SEARCH($E$1,Стекла!B270)),MAX($B$1:B269)+1,0))</f>
        <v>0</v>
      </c>
      <c r="D270" s="161" t="str">
        <f>IF(ISERROR(F270),"",INDEX(Стекла!$E$2:$E$1001,F270,1))</f>
        <v/>
      </c>
      <c r="E270" s="161" t="str">
        <f>IF(ISERROR(F270),"",INDEX(Стекла!$B$2:$E$1001,F270,2))</f>
        <v/>
      </c>
      <c r="F270" s="161" t="e">
        <f>MATCH(ROW(A269),$B$2:B468,0)</f>
        <v>#N/A</v>
      </c>
      <c r="G270" s="161" t="str">
        <f>IF(AND(COUNTIF(D$2:D270,D270)=1,D270&lt;&gt;""),COUNT(G$1:G269)+1,"")</f>
        <v/>
      </c>
      <c r="H270" s="161" t="str">
        <f t="shared" si="16"/>
        <v/>
      </c>
      <c r="I270" s="161" t="e">
        <f t="shared" si="17"/>
        <v>#N/A</v>
      </c>
      <c r="J270" s="161">
        <f>IF(ISNUMBER(SEARCH(Бланк!$Q$6,D270)),MAX($J$1:J269)+1,0)</f>
        <v>0</v>
      </c>
      <c r="K270" s="161" t="e">
        <f>VLOOKUP(F270,Стекла!A270:AH1784,5,FALSE)</f>
        <v>#N/A</v>
      </c>
      <c r="L270" s="161" t="str">
        <f>IF(J270&gt;0,VLOOKUP(Бланк!$Q$6,D270:F468,3,FALSE),"")</f>
        <v/>
      </c>
    </row>
    <row r="271" spans="1:12" x14ac:dyDescent="0.25">
      <c r="A271" s="161">
        <v>271</v>
      </c>
      <c r="B271" s="161">
        <f>IF(AND($E$1="ПУСТО",Стекла!E271&lt;&gt;""),MAX($B$1:B270)+1,IF(ISNUMBER(SEARCH($E$1,Стекла!B271)),MAX($B$1:B270)+1,0))</f>
        <v>0</v>
      </c>
      <c r="D271" s="161" t="str">
        <f>IF(ISERROR(F271),"",INDEX(Стекла!$E$2:$E$1001,F271,1))</f>
        <v/>
      </c>
      <c r="E271" s="161" t="str">
        <f>IF(ISERROR(F271),"",INDEX(Стекла!$B$2:$E$1001,F271,2))</f>
        <v/>
      </c>
      <c r="F271" s="161" t="e">
        <f>MATCH(ROW(A270),$B$2:B469,0)</f>
        <v>#N/A</v>
      </c>
      <c r="G271" s="161" t="str">
        <f>IF(AND(COUNTIF(D$2:D271,D271)=1,D271&lt;&gt;""),COUNT(G$1:G270)+1,"")</f>
        <v/>
      </c>
      <c r="H271" s="161" t="str">
        <f t="shared" si="16"/>
        <v/>
      </c>
      <c r="I271" s="161" t="e">
        <f t="shared" si="17"/>
        <v>#N/A</v>
      </c>
      <c r="J271" s="161">
        <f>IF(ISNUMBER(SEARCH(Бланк!$Q$6,D271)),MAX($J$1:J270)+1,0)</f>
        <v>0</v>
      </c>
      <c r="K271" s="161" t="e">
        <f>VLOOKUP(F271,Стекла!A271:AH1785,5,FALSE)</f>
        <v>#N/A</v>
      </c>
      <c r="L271" s="161" t="str">
        <f>IF(J271&gt;0,VLOOKUP(Бланк!$Q$6,D271:F469,3,FALSE),"")</f>
        <v/>
      </c>
    </row>
    <row r="272" spans="1:12" x14ac:dyDescent="0.25">
      <c r="A272" s="161">
        <v>272</v>
      </c>
      <c r="B272" s="161">
        <f>IF(AND($E$1="ПУСТО",Стекла!E272&lt;&gt;""),MAX($B$1:B271)+1,IF(ISNUMBER(SEARCH($E$1,Стекла!B272)),MAX($B$1:B271)+1,0))</f>
        <v>0</v>
      </c>
      <c r="D272" s="161" t="str">
        <f>IF(ISERROR(F272),"",INDEX(Стекла!$E$2:$E$1001,F272,1))</f>
        <v/>
      </c>
      <c r="E272" s="161" t="str">
        <f>IF(ISERROR(F272),"",INDEX(Стекла!$B$2:$E$1001,F272,2))</f>
        <v/>
      </c>
      <c r="F272" s="161" t="e">
        <f>MATCH(ROW(A271),$B$2:B470,0)</f>
        <v>#N/A</v>
      </c>
      <c r="G272" s="161" t="str">
        <f>IF(AND(COUNTIF(D$2:D272,D272)=1,D272&lt;&gt;""),COUNT(G$1:G271)+1,"")</f>
        <v/>
      </c>
      <c r="H272" s="161" t="str">
        <f t="shared" si="16"/>
        <v/>
      </c>
      <c r="I272" s="161" t="e">
        <f t="shared" si="17"/>
        <v>#N/A</v>
      </c>
      <c r="J272" s="161">
        <f>IF(ISNUMBER(SEARCH(Бланк!$Q$6,D272)),MAX($J$1:J271)+1,0)</f>
        <v>0</v>
      </c>
      <c r="K272" s="161" t="e">
        <f>VLOOKUP(F272,Стекла!A272:AH1786,5,FALSE)</f>
        <v>#N/A</v>
      </c>
      <c r="L272" s="161" t="str">
        <f>IF(J272&gt;0,VLOOKUP(Бланк!$Q$6,D272:F470,3,FALSE),"")</f>
        <v/>
      </c>
    </row>
    <row r="273" spans="1:12" x14ac:dyDescent="0.25">
      <c r="A273" s="161">
        <v>273</v>
      </c>
      <c r="B273" s="161">
        <f>IF(AND($E$1="ПУСТО",Стекла!E273&lt;&gt;""),MAX($B$1:B272)+1,IF(ISNUMBER(SEARCH($E$1,Стекла!B273)),MAX($B$1:B272)+1,0))</f>
        <v>0</v>
      </c>
      <c r="D273" s="161" t="str">
        <f>IF(ISERROR(F273),"",INDEX(Стекла!$E$2:$E$1001,F273,1))</f>
        <v/>
      </c>
      <c r="E273" s="161" t="str">
        <f>IF(ISERROR(F273),"",INDEX(Стекла!$B$2:$E$1001,F273,2))</f>
        <v/>
      </c>
      <c r="F273" s="161" t="e">
        <f>MATCH(ROW(A272),$B$2:B471,0)</f>
        <v>#N/A</v>
      </c>
      <c r="G273" s="161" t="str">
        <f>IF(AND(COUNTIF(D$2:D273,D273)=1,D273&lt;&gt;""),COUNT(G$1:G272)+1,"")</f>
        <v/>
      </c>
      <c r="H273" s="161" t="str">
        <f t="shared" si="16"/>
        <v/>
      </c>
      <c r="I273" s="161" t="e">
        <f t="shared" si="17"/>
        <v>#N/A</v>
      </c>
      <c r="J273" s="161">
        <f>IF(ISNUMBER(SEARCH(Бланк!$Q$6,D273)),MAX($J$1:J272)+1,0)</f>
        <v>0</v>
      </c>
      <c r="K273" s="161" t="e">
        <f>VLOOKUP(F273,Стекла!A273:AH1787,5,FALSE)</f>
        <v>#N/A</v>
      </c>
      <c r="L273" s="161" t="str">
        <f>IF(J273&gt;0,VLOOKUP(Бланк!$Q$6,D273:F471,3,FALSE),"")</f>
        <v/>
      </c>
    </row>
    <row r="274" spans="1:12" x14ac:dyDescent="0.25">
      <c r="A274" s="161">
        <v>274</v>
      </c>
      <c r="B274" s="161">
        <f>IF(AND($E$1="ПУСТО",Стекла!E274&lt;&gt;""),MAX($B$1:B273)+1,IF(ISNUMBER(SEARCH($E$1,Стекла!B274)),MAX($B$1:B273)+1,0))</f>
        <v>0</v>
      </c>
      <c r="D274" s="161" t="str">
        <f>IF(ISERROR(F274),"",INDEX(Стекла!$E$2:$E$1001,F274,1))</f>
        <v/>
      </c>
      <c r="E274" s="161" t="str">
        <f>IF(ISERROR(F274),"",INDEX(Стекла!$B$2:$E$1001,F274,2))</f>
        <v/>
      </c>
      <c r="F274" s="161" t="e">
        <f>MATCH(ROW(A273),$B$2:B472,0)</f>
        <v>#N/A</v>
      </c>
      <c r="G274" s="161" t="str">
        <f>IF(AND(COUNTIF(D$2:D274,D274)=1,D274&lt;&gt;""),COUNT(G$1:G273)+1,"")</f>
        <v/>
      </c>
      <c r="H274" s="161" t="str">
        <f t="shared" si="16"/>
        <v/>
      </c>
      <c r="I274" s="161" t="e">
        <f t="shared" si="17"/>
        <v>#N/A</v>
      </c>
      <c r="J274" s="161">
        <f>IF(ISNUMBER(SEARCH(Бланк!$Q$6,D274)),MAX($J$1:J273)+1,0)</f>
        <v>0</v>
      </c>
      <c r="K274" s="161" t="e">
        <f>VLOOKUP(F274,Стекла!A274:AH1788,5,FALSE)</f>
        <v>#N/A</v>
      </c>
      <c r="L274" s="161" t="str">
        <f>IF(J274&gt;0,VLOOKUP(Бланк!$Q$6,D274:F472,3,FALSE),"")</f>
        <v/>
      </c>
    </row>
    <row r="275" spans="1:12" x14ac:dyDescent="0.25">
      <c r="A275" s="161">
        <v>275</v>
      </c>
      <c r="B275" s="161">
        <f>IF(AND($E$1="ПУСТО",Стекла!E275&lt;&gt;""),MAX($B$1:B274)+1,IF(ISNUMBER(SEARCH($E$1,Стекла!B275)),MAX($B$1:B274)+1,0))</f>
        <v>0</v>
      </c>
      <c r="D275" s="161" t="str">
        <f>IF(ISERROR(F275),"",INDEX(Стекла!$E$2:$E$1001,F275,1))</f>
        <v/>
      </c>
      <c r="E275" s="161" t="str">
        <f>IF(ISERROR(F275),"",INDEX(Стекла!$B$2:$E$1001,F275,2))</f>
        <v/>
      </c>
      <c r="F275" s="161" t="e">
        <f>MATCH(ROW(A274),$B$2:B473,0)</f>
        <v>#N/A</v>
      </c>
      <c r="G275" s="161" t="str">
        <f>IF(AND(COUNTIF(D$2:D275,D275)=1,D275&lt;&gt;""),COUNT(G$1:G274)+1,"")</f>
        <v/>
      </c>
      <c r="H275" s="161" t="str">
        <f t="shared" si="16"/>
        <v/>
      </c>
      <c r="I275" s="161" t="e">
        <f t="shared" si="17"/>
        <v>#N/A</v>
      </c>
      <c r="J275" s="161">
        <f>IF(ISNUMBER(SEARCH(Бланк!$Q$6,D275)),MAX($J$1:J274)+1,0)</f>
        <v>0</v>
      </c>
      <c r="K275" s="161" t="e">
        <f>VLOOKUP(F275,Стекла!A275:AH1789,5,FALSE)</f>
        <v>#N/A</v>
      </c>
      <c r="L275" s="161" t="str">
        <f>IF(J275&gt;0,VLOOKUP(Бланк!$Q$6,D275:F473,3,FALSE),"")</f>
        <v/>
      </c>
    </row>
    <row r="276" spans="1:12" x14ac:dyDescent="0.25">
      <c r="A276" s="161">
        <v>276</v>
      </c>
      <c r="B276" s="161">
        <f>IF(AND($E$1="ПУСТО",Стекла!E276&lt;&gt;""),MAX($B$1:B275)+1,IF(ISNUMBER(SEARCH($E$1,Стекла!B276)),MAX($B$1:B275)+1,0))</f>
        <v>0</v>
      </c>
      <c r="D276" s="161" t="str">
        <f>IF(ISERROR(F276),"",INDEX(Стекла!$E$2:$E$1001,F276,1))</f>
        <v/>
      </c>
      <c r="E276" s="161" t="str">
        <f>IF(ISERROR(F276),"",INDEX(Стекла!$B$2:$E$1001,F276,2))</f>
        <v/>
      </c>
      <c r="F276" s="161" t="e">
        <f>MATCH(ROW(A275),$B$2:B474,0)</f>
        <v>#N/A</v>
      </c>
      <c r="G276" s="161" t="str">
        <f>IF(AND(COUNTIF(D$2:D276,D276)=1,D276&lt;&gt;""),COUNT(G$1:G275)+1,"")</f>
        <v/>
      </c>
      <c r="H276" s="161" t="str">
        <f t="shared" si="16"/>
        <v/>
      </c>
      <c r="I276" s="161" t="e">
        <f t="shared" si="17"/>
        <v>#N/A</v>
      </c>
      <c r="J276" s="161">
        <f>IF(ISNUMBER(SEARCH(Бланк!$Q$6,D276)),MAX($J$1:J275)+1,0)</f>
        <v>0</v>
      </c>
      <c r="K276" s="161" t="e">
        <f>VLOOKUP(F276,Стекла!A276:AH1790,5,FALSE)</f>
        <v>#N/A</v>
      </c>
      <c r="L276" s="161" t="str">
        <f>IF(J276&gt;0,VLOOKUP(Бланк!$Q$6,D276:F474,3,FALSE),"")</f>
        <v/>
      </c>
    </row>
    <row r="277" spans="1:12" x14ac:dyDescent="0.25">
      <c r="A277" s="161">
        <v>277</v>
      </c>
      <c r="B277" s="161">
        <f>IF(AND($E$1="ПУСТО",Стекла!E277&lt;&gt;""),MAX($B$1:B276)+1,IF(ISNUMBER(SEARCH($E$1,Стекла!B277)),MAX($B$1:B276)+1,0))</f>
        <v>0</v>
      </c>
      <c r="D277" s="161" t="str">
        <f>IF(ISERROR(F277),"",INDEX(Стекла!$E$2:$E$1001,F277,1))</f>
        <v/>
      </c>
      <c r="E277" s="161" t="str">
        <f>IF(ISERROR(F277),"",INDEX(Стекла!$B$2:$E$1001,F277,2))</f>
        <v/>
      </c>
      <c r="F277" s="161" t="e">
        <f>MATCH(ROW(A276),$B$2:B475,0)</f>
        <v>#N/A</v>
      </c>
      <c r="G277" s="161" t="str">
        <f>IF(AND(COUNTIF(D$2:D277,D277)=1,D277&lt;&gt;""),COUNT(G$1:G276)+1,"")</f>
        <v/>
      </c>
      <c r="H277" s="161" t="str">
        <f t="shared" si="16"/>
        <v/>
      </c>
      <c r="I277" s="161" t="e">
        <f t="shared" si="17"/>
        <v>#N/A</v>
      </c>
      <c r="J277" s="161">
        <f>IF(ISNUMBER(SEARCH(Бланк!$Q$6,D277)),MAX($J$1:J276)+1,0)</f>
        <v>0</v>
      </c>
      <c r="K277" s="161" t="e">
        <f>VLOOKUP(F277,Стекла!A277:AH1791,5,FALSE)</f>
        <v>#N/A</v>
      </c>
      <c r="L277" s="161" t="str">
        <f>IF(J277&gt;0,VLOOKUP(Бланк!$Q$6,D277:F475,3,FALSE),"")</f>
        <v/>
      </c>
    </row>
    <row r="278" spans="1:12" x14ac:dyDescent="0.25">
      <c r="A278" s="161">
        <v>278</v>
      </c>
      <c r="B278" s="161">
        <f>IF(AND($E$1="ПУСТО",Стекла!E278&lt;&gt;""),MAX($B$1:B277)+1,IF(ISNUMBER(SEARCH($E$1,Стекла!B278)),MAX($B$1:B277)+1,0))</f>
        <v>0</v>
      </c>
      <c r="D278" s="161" t="str">
        <f>IF(ISERROR(F278),"",INDEX(Стекла!$E$2:$E$1001,F278,1))</f>
        <v/>
      </c>
      <c r="E278" s="161" t="str">
        <f>IF(ISERROR(F278),"",INDEX(Стекла!$B$2:$E$1001,F278,2))</f>
        <v/>
      </c>
      <c r="F278" s="161" t="e">
        <f>MATCH(ROW(A277),$B$2:B476,0)</f>
        <v>#N/A</v>
      </c>
      <c r="G278" s="161" t="str">
        <f>IF(AND(COUNTIF(D$2:D278,D278)=1,D278&lt;&gt;""),COUNT(G$1:G277)+1,"")</f>
        <v/>
      </c>
      <c r="H278" s="161" t="str">
        <f t="shared" si="16"/>
        <v/>
      </c>
      <c r="I278" s="161" t="e">
        <f t="shared" si="17"/>
        <v>#N/A</v>
      </c>
      <c r="J278" s="161">
        <f>IF(ISNUMBER(SEARCH(Бланк!$Q$6,D278)),MAX($J$1:J277)+1,0)</f>
        <v>0</v>
      </c>
      <c r="K278" s="161" t="e">
        <f>VLOOKUP(F278,Стекла!A278:AH1792,5,FALSE)</f>
        <v>#N/A</v>
      </c>
      <c r="L278" s="161" t="str">
        <f>IF(J278&gt;0,VLOOKUP(Бланк!$Q$6,D278:F476,3,FALSE),"")</f>
        <v/>
      </c>
    </row>
    <row r="279" spans="1:12" x14ac:dyDescent="0.25">
      <c r="A279" s="161">
        <v>279</v>
      </c>
      <c r="B279" s="161">
        <f>IF(AND($E$1="ПУСТО",Стекла!E279&lt;&gt;""),MAX($B$1:B278)+1,IF(ISNUMBER(SEARCH($E$1,Стекла!B279)),MAX($B$1:B278)+1,0))</f>
        <v>0</v>
      </c>
      <c r="D279" s="161" t="str">
        <f>IF(ISERROR(F279),"",INDEX(Стекла!$E$2:$E$1001,F279,1))</f>
        <v/>
      </c>
      <c r="E279" s="161" t="str">
        <f>IF(ISERROR(F279),"",INDEX(Стекла!$B$2:$E$1001,F279,2))</f>
        <v/>
      </c>
      <c r="F279" s="161" t="e">
        <f>MATCH(ROW(A278),$B$2:B477,0)</f>
        <v>#N/A</v>
      </c>
      <c r="G279" s="161" t="str">
        <f>IF(AND(COUNTIF(D$2:D279,D279)=1,D279&lt;&gt;""),COUNT(G$1:G278)+1,"")</f>
        <v/>
      </c>
      <c r="H279" s="161" t="str">
        <f t="shared" si="16"/>
        <v/>
      </c>
      <c r="I279" s="161" t="e">
        <f t="shared" si="17"/>
        <v>#N/A</v>
      </c>
      <c r="J279" s="161">
        <f>IF(ISNUMBER(SEARCH(Бланк!$Q$6,D279)),MAX($J$1:J278)+1,0)</f>
        <v>0</v>
      </c>
      <c r="K279" s="161" t="e">
        <f>VLOOKUP(F279,Стекла!A279:AH1793,5,FALSE)</f>
        <v>#N/A</v>
      </c>
      <c r="L279" s="161" t="str">
        <f>IF(J279&gt;0,VLOOKUP(Бланк!$Q$6,D279:F477,3,FALSE),"")</f>
        <v/>
      </c>
    </row>
    <row r="280" spans="1:12" x14ac:dyDescent="0.25">
      <c r="A280" s="161">
        <v>280</v>
      </c>
      <c r="B280" s="161">
        <f>IF(AND($E$1="ПУСТО",Стекла!E280&lt;&gt;""),MAX($B$1:B279)+1,IF(ISNUMBER(SEARCH($E$1,Стекла!B280)),MAX($B$1:B279)+1,0))</f>
        <v>0</v>
      </c>
      <c r="D280" s="161" t="str">
        <f>IF(ISERROR(F280),"",INDEX(Стекла!$E$2:$E$1001,F280,1))</f>
        <v/>
      </c>
      <c r="E280" s="161" t="str">
        <f>IF(ISERROR(F280),"",INDEX(Стекла!$B$2:$E$1001,F280,2))</f>
        <v/>
      </c>
      <c r="F280" s="161" t="e">
        <f>MATCH(ROW(A279),$B$2:B478,0)</f>
        <v>#N/A</v>
      </c>
      <c r="G280" s="161" t="str">
        <f>IF(AND(COUNTIF(D$2:D280,D280)=1,D280&lt;&gt;""),COUNT(G$1:G279)+1,"")</f>
        <v/>
      </c>
      <c r="H280" s="161" t="str">
        <f t="shared" si="16"/>
        <v/>
      </c>
      <c r="I280" s="161" t="e">
        <f t="shared" si="17"/>
        <v>#N/A</v>
      </c>
      <c r="J280" s="161">
        <f>IF(ISNUMBER(SEARCH(Бланк!$Q$6,D280)),MAX($J$1:J279)+1,0)</f>
        <v>0</v>
      </c>
      <c r="K280" s="161" t="e">
        <f>VLOOKUP(F280,Стекла!A280:AH1794,5,FALSE)</f>
        <v>#N/A</v>
      </c>
      <c r="L280" s="161" t="str">
        <f>IF(J280&gt;0,VLOOKUP(Бланк!$Q$6,D280:F478,3,FALSE),"")</f>
        <v/>
      </c>
    </row>
    <row r="281" spans="1:12" x14ac:dyDescent="0.25">
      <c r="A281" s="161">
        <v>281</v>
      </c>
      <c r="B281" s="161">
        <f>IF(AND($E$1="ПУСТО",Стекла!E281&lt;&gt;""),MAX($B$1:B280)+1,IF(ISNUMBER(SEARCH($E$1,Стекла!B281)),MAX($B$1:B280)+1,0))</f>
        <v>0</v>
      </c>
      <c r="D281" s="161" t="str">
        <f>IF(ISERROR(F281),"",INDEX(Стекла!$E$2:$E$1001,F281,1))</f>
        <v/>
      </c>
      <c r="E281" s="161" t="str">
        <f>IF(ISERROR(F281),"",INDEX(Стекла!$B$2:$E$1001,F281,2))</f>
        <v/>
      </c>
      <c r="F281" s="161" t="e">
        <f>MATCH(ROW(A280),$B$2:B479,0)</f>
        <v>#N/A</v>
      </c>
      <c r="G281" s="161" t="str">
        <f>IF(AND(COUNTIF(D$2:D281,D281)=1,D281&lt;&gt;""),COUNT(G$1:G280)+1,"")</f>
        <v/>
      </c>
      <c r="H281" s="161" t="str">
        <f t="shared" si="16"/>
        <v/>
      </c>
      <c r="I281" s="161" t="e">
        <f t="shared" si="17"/>
        <v>#N/A</v>
      </c>
      <c r="J281" s="161">
        <f>IF(ISNUMBER(SEARCH(Бланк!$Q$6,D281)),MAX($J$1:J280)+1,0)</f>
        <v>0</v>
      </c>
      <c r="K281" s="161" t="e">
        <f>VLOOKUP(F281,Стекла!A281:AH1795,5,FALSE)</f>
        <v>#N/A</v>
      </c>
      <c r="L281" s="161" t="str">
        <f>IF(J281&gt;0,VLOOKUP(Бланк!$Q$6,D281:F479,3,FALSE),"")</f>
        <v/>
      </c>
    </row>
    <row r="282" spans="1:12" x14ac:dyDescent="0.25">
      <c r="A282" s="161">
        <v>282</v>
      </c>
      <c r="B282" s="161">
        <f>IF(AND($E$1="ПУСТО",Стекла!E282&lt;&gt;""),MAX($B$1:B281)+1,IF(ISNUMBER(SEARCH($E$1,Стекла!B282)),MAX($B$1:B281)+1,0))</f>
        <v>0</v>
      </c>
      <c r="D282" s="161" t="str">
        <f>IF(ISERROR(F282),"",INDEX(Стекла!$E$2:$E$1001,F282,1))</f>
        <v/>
      </c>
      <c r="E282" s="161" t="str">
        <f>IF(ISERROR(F282),"",INDEX(Стекла!$B$2:$E$1001,F282,2))</f>
        <v/>
      </c>
      <c r="F282" s="161" t="e">
        <f>MATCH(ROW(A281),$B$2:B480,0)</f>
        <v>#N/A</v>
      </c>
      <c r="G282" s="161" t="str">
        <f>IF(AND(COUNTIF(D$2:D282,D282)=1,D282&lt;&gt;""),COUNT(G$1:G281)+1,"")</f>
        <v/>
      </c>
      <c r="H282" s="161" t="str">
        <f t="shared" si="16"/>
        <v/>
      </c>
      <c r="I282" s="161" t="e">
        <f t="shared" si="17"/>
        <v>#N/A</v>
      </c>
      <c r="J282" s="161">
        <f>IF(ISNUMBER(SEARCH(Бланк!$Q$6,D282)),MAX($J$1:J281)+1,0)</f>
        <v>0</v>
      </c>
      <c r="K282" s="161" t="e">
        <f>VLOOKUP(F282,Стекла!A282:AH1796,5,FALSE)</f>
        <v>#N/A</v>
      </c>
      <c r="L282" s="161" t="str">
        <f>IF(J282&gt;0,VLOOKUP(Бланк!$Q$6,D282:F480,3,FALSE),"")</f>
        <v/>
      </c>
    </row>
    <row r="283" spans="1:12" x14ac:dyDescent="0.25">
      <c r="A283" s="161">
        <v>283</v>
      </c>
      <c r="B283" s="161">
        <f>IF(AND($E$1="ПУСТО",Стекла!E283&lt;&gt;""),MAX($B$1:B282)+1,IF(ISNUMBER(SEARCH($E$1,Стекла!B283)),MAX($B$1:B282)+1,0))</f>
        <v>0</v>
      </c>
      <c r="D283" s="161" t="str">
        <f>IF(ISERROR(F283),"",INDEX(Стекла!$E$2:$E$1001,F283,1))</f>
        <v/>
      </c>
      <c r="E283" s="161" t="str">
        <f>IF(ISERROR(F283),"",INDEX(Стекла!$B$2:$E$1001,F283,2))</f>
        <v/>
      </c>
      <c r="F283" s="161" t="e">
        <f>MATCH(ROW(A282),$B$2:B481,0)</f>
        <v>#N/A</v>
      </c>
      <c r="G283" s="161" t="str">
        <f>IF(AND(COUNTIF(D$2:D283,D283)=1,D283&lt;&gt;""),COUNT(G$1:G282)+1,"")</f>
        <v/>
      </c>
      <c r="H283" s="161" t="str">
        <f t="shared" si="16"/>
        <v/>
      </c>
      <c r="I283" s="161" t="e">
        <f t="shared" si="17"/>
        <v>#N/A</v>
      </c>
      <c r="J283" s="161">
        <f>IF(ISNUMBER(SEARCH(Бланк!$Q$6,D283)),MAX($J$1:J282)+1,0)</f>
        <v>0</v>
      </c>
      <c r="K283" s="161" t="e">
        <f>VLOOKUP(F283,Стекла!A283:AH1797,5,FALSE)</f>
        <v>#N/A</v>
      </c>
      <c r="L283" s="161" t="str">
        <f>IF(J283&gt;0,VLOOKUP(Бланк!$Q$6,D283:F481,3,FALSE),"")</f>
        <v/>
      </c>
    </row>
    <row r="284" spans="1:12" x14ac:dyDescent="0.25">
      <c r="A284" s="161">
        <v>284</v>
      </c>
      <c r="B284" s="161">
        <f>IF(AND($E$1="ПУСТО",Стекла!E284&lt;&gt;""),MAX($B$1:B283)+1,IF(ISNUMBER(SEARCH($E$1,Стекла!B284)),MAX($B$1:B283)+1,0))</f>
        <v>0</v>
      </c>
      <c r="D284" s="161" t="str">
        <f>IF(ISERROR(F284),"",INDEX(Стекла!$E$2:$E$1001,F284,1))</f>
        <v/>
      </c>
      <c r="E284" s="161" t="str">
        <f>IF(ISERROR(F284),"",INDEX(Стекла!$B$2:$E$1001,F284,2))</f>
        <v/>
      </c>
      <c r="F284" s="161" t="e">
        <f>MATCH(ROW(A283),$B$2:B482,0)</f>
        <v>#N/A</v>
      </c>
      <c r="G284" s="161" t="str">
        <f>IF(AND(COUNTIF(D$2:D284,D284)=1,D284&lt;&gt;""),COUNT(G$1:G283)+1,"")</f>
        <v/>
      </c>
      <c r="H284" s="161" t="str">
        <f t="shared" si="16"/>
        <v/>
      </c>
      <c r="I284" s="161" t="e">
        <f t="shared" si="17"/>
        <v>#N/A</v>
      </c>
      <c r="J284" s="161">
        <f>IF(ISNUMBER(SEARCH(Бланк!$Q$6,D284)),MAX($J$1:J283)+1,0)</f>
        <v>0</v>
      </c>
      <c r="K284" s="161" t="e">
        <f>VLOOKUP(F284,Стекла!A284:AH1798,5,FALSE)</f>
        <v>#N/A</v>
      </c>
      <c r="L284" s="161" t="str">
        <f>IF(J284&gt;0,VLOOKUP(Бланк!$Q$6,D284:F482,3,FALSE),"")</f>
        <v/>
      </c>
    </row>
    <row r="285" spans="1:12" x14ac:dyDescent="0.25">
      <c r="A285" s="161">
        <v>285</v>
      </c>
      <c r="B285" s="161">
        <f>IF(AND($E$1="ПУСТО",Стекла!E285&lt;&gt;""),MAX($B$1:B284)+1,IF(ISNUMBER(SEARCH($E$1,Стекла!B285)),MAX($B$1:B284)+1,0))</f>
        <v>0</v>
      </c>
      <c r="D285" s="161" t="str">
        <f>IF(ISERROR(F285),"",INDEX(Стекла!$E$2:$E$1001,F285,1))</f>
        <v/>
      </c>
      <c r="E285" s="161" t="str">
        <f>IF(ISERROR(F285),"",INDEX(Стекла!$B$2:$E$1001,F285,2))</f>
        <v/>
      </c>
      <c r="F285" s="161" t="e">
        <f>MATCH(ROW(A284),$B$2:B483,0)</f>
        <v>#N/A</v>
      </c>
      <c r="G285" s="161" t="str">
        <f>IF(AND(COUNTIF(D$2:D285,D285)=1,D285&lt;&gt;""),COUNT(G$1:G284)+1,"")</f>
        <v/>
      </c>
      <c r="H285" s="161" t="str">
        <f t="shared" si="16"/>
        <v/>
      </c>
      <c r="I285" s="161" t="e">
        <f t="shared" si="17"/>
        <v>#N/A</v>
      </c>
      <c r="J285" s="161">
        <f>IF(ISNUMBER(SEARCH(Бланк!$Q$6,D285)),MAX($J$1:J284)+1,0)</f>
        <v>0</v>
      </c>
      <c r="K285" s="161" t="e">
        <f>VLOOKUP(F285,Стекла!A285:AH1799,5,FALSE)</f>
        <v>#N/A</v>
      </c>
      <c r="L285" s="161" t="str">
        <f>IF(J285&gt;0,VLOOKUP(Бланк!$Q$6,D285:F483,3,FALSE),"")</f>
        <v/>
      </c>
    </row>
    <row r="286" spans="1:12" x14ac:dyDescent="0.25">
      <c r="A286" s="161">
        <v>286</v>
      </c>
      <c r="B286" s="161">
        <f>IF(AND($E$1="ПУСТО",Стекла!E286&lt;&gt;""),MAX($B$1:B285)+1,IF(ISNUMBER(SEARCH($E$1,Стекла!B286)),MAX($B$1:B285)+1,0))</f>
        <v>0</v>
      </c>
      <c r="D286" s="161" t="str">
        <f>IF(ISERROR(F286),"",INDEX(Стекла!$E$2:$E$1001,F286,1))</f>
        <v/>
      </c>
      <c r="E286" s="161" t="str">
        <f>IF(ISERROR(F286),"",INDEX(Стекла!$B$2:$E$1001,F286,2))</f>
        <v/>
      </c>
      <c r="F286" s="161" t="e">
        <f>MATCH(ROW(A285),$B$2:B484,0)</f>
        <v>#N/A</v>
      </c>
      <c r="G286" s="161" t="str">
        <f>IF(AND(COUNTIF(D$2:D286,D286)=1,D286&lt;&gt;""),COUNT(G$1:G285)+1,"")</f>
        <v/>
      </c>
      <c r="H286" s="161" t="str">
        <f t="shared" si="16"/>
        <v/>
      </c>
      <c r="I286" s="161" t="e">
        <f t="shared" si="17"/>
        <v>#N/A</v>
      </c>
      <c r="J286" s="161">
        <f>IF(ISNUMBER(SEARCH(Бланк!$Q$6,D286)),MAX($J$1:J285)+1,0)</f>
        <v>0</v>
      </c>
      <c r="K286" s="161" t="e">
        <f>VLOOKUP(F286,Стекла!A286:AH1800,5,FALSE)</f>
        <v>#N/A</v>
      </c>
      <c r="L286" s="161" t="str">
        <f>IF(J286&gt;0,VLOOKUP(Бланк!$Q$6,D286:F484,3,FALSE),"")</f>
        <v/>
      </c>
    </row>
    <row r="287" spans="1:12" x14ac:dyDescent="0.25">
      <c r="A287" s="161">
        <v>287</v>
      </c>
      <c r="B287" s="161">
        <f>IF(AND($E$1="ПУСТО",Стекла!E287&lt;&gt;""),MAX($B$1:B286)+1,IF(ISNUMBER(SEARCH($E$1,Стекла!B287)),MAX($B$1:B286)+1,0))</f>
        <v>0</v>
      </c>
      <c r="D287" s="161" t="str">
        <f>IF(ISERROR(F287),"",INDEX(Стекла!$E$2:$E$1001,F287,1))</f>
        <v/>
      </c>
      <c r="E287" s="161" t="str">
        <f>IF(ISERROR(F287),"",INDEX(Стекла!$B$2:$E$1001,F287,2))</f>
        <v/>
      </c>
      <c r="F287" s="161" t="e">
        <f>MATCH(ROW(A286),$B$2:B485,0)</f>
        <v>#N/A</v>
      </c>
      <c r="G287" s="161" t="str">
        <f>IF(AND(COUNTIF(D$2:D287,D287)=1,D287&lt;&gt;""),COUNT(G$1:G286)+1,"")</f>
        <v/>
      </c>
      <c r="H287" s="161" t="str">
        <f t="shared" si="16"/>
        <v/>
      </c>
      <c r="I287" s="161" t="e">
        <f t="shared" si="17"/>
        <v>#N/A</v>
      </c>
      <c r="J287" s="161">
        <f>IF(ISNUMBER(SEARCH(Бланк!$Q$6,D287)),MAX($J$1:J286)+1,0)</f>
        <v>0</v>
      </c>
      <c r="K287" s="161" t="e">
        <f>VLOOKUP(F287,Стекла!A287:AH1801,5,FALSE)</f>
        <v>#N/A</v>
      </c>
      <c r="L287" s="161" t="str">
        <f>IF(J287&gt;0,VLOOKUP(Бланк!$Q$6,D287:F485,3,FALSE),"")</f>
        <v/>
      </c>
    </row>
    <row r="288" spans="1:12" x14ac:dyDescent="0.25">
      <c r="A288" s="161">
        <v>288</v>
      </c>
      <c r="B288" s="161">
        <f>IF(AND($E$1="ПУСТО",Стекла!E288&lt;&gt;""),MAX($B$1:B287)+1,IF(ISNUMBER(SEARCH($E$1,Стекла!B288)),MAX($B$1:B287)+1,0))</f>
        <v>0</v>
      </c>
      <c r="D288" s="161" t="str">
        <f>IF(ISERROR(F288),"",INDEX(Стекла!$E$2:$E$1001,F288,1))</f>
        <v/>
      </c>
      <c r="E288" s="161" t="str">
        <f>IF(ISERROR(F288),"",INDEX(Стекла!$B$2:$E$1001,F288,2))</f>
        <v/>
      </c>
      <c r="F288" s="161" t="e">
        <f>MATCH(ROW(A287),$B$2:B486,0)</f>
        <v>#N/A</v>
      </c>
      <c r="G288" s="161" t="str">
        <f>IF(AND(COUNTIF(D$2:D288,D288)=1,D288&lt;&gt;""),COUNT(G$1:G287)+1,"")</f>
        <v/>
      </c>
      <c r="H288" s="161" t="str">
        <f t="shared" si="16"/>
        <v/>
      </c>
      <c r="I288" s="161" t="e">
        <f t="shared" si="17"/>
        <v>#N/A</v>
      </c>
      <c r="J288" s="161">
        <f>IF(ISNUMBER(SEARCH(Бланк!$Q$6,D288)),MAX($J$1:J287)+1,0)</f>
        <v>0</v>
      </c>
      <c r="K288" s="161" t="e">
        <f>VLOOKUP(F288,Стекла!A288:AH1802,5,FALSE)</f>
        <v>#N/A</v>
      </c>
      <c r="L288" s="161" t="str">
        <f>IF(J288&gt;0,VLOOKUP(Бланк!$Q$6,D288:F486,3,FALSE),"")</f>
        <v/>
      </c>
    </row>
    <row r="289" spans="1:12" x14ac:dyDescent="0.25">
      <c r="A289" s="161">
        <v>289</v>
      </c>
      <c r="B289" s="161">
        <f>IF(AND($E$1="ПУСТО",Стекла!E289&lt;&gt;""),MAX($B$1:B288)+1,IF(ISNUMBER(SEARCH($E$1,Стекла!B289)),MAX($B$1:B288)+1,0))</f>
        <v>0</v>
      </c>
      <c r="D289" s="161" t="str">
        <f>IF(ISERROR(F289),"",INDEX(Стекла!$E$2:$E$1001,F289,1))</f>
        <v/>
      </c>
      <c r="E289" s="161" t="str">
        <f>IF(ISERROR(F289),"",INDEX(Стекла!$B$2:$E$1001,F289,2))</f>
        <v/>
      </c>
      <c r="F289" s="161" t="e">
        <f>MATCH(ROW(A288),$B$2:B487,0)</f>
        <v>#N/A</v>
      </c>
      <c r="G289" s="161" t="str">
        <f>IF(AND(COUNTIF(D$2:D289,D289)=1,D289&lt;&gt;""),COUNT(G$1:G288)+1,"")</f>
        <v/>
      </c>
      <c r="H289" s="161" t="str">
        <f t="shared" si="16"/>
        <v/>
      </c>
      <c r="I289" s="161" t="e">
        <f t="shared" si="17"/>
        <v>#N/A</v>
      </c>
      <c r="J289" s="161">
        <f>IF(ISNUMBER(SEARCH(Бланк!$Q$6,D289)),MAX($J$1:J288)+1,0)</f>
        <v>0</v>
      </c>
      <c r="K289" s="161" t="e">
        <f>VLOOKUP(F289,Стекла!A289:AH1803,5,FALSE)</f>
        <v>#N/A</v>
      </c>
      <c r="L289" s="161" t="str">
        <f>IF(J289&gt;0,VLOOKUP(Бланк!$Q$6,D289:F487,3,FALSE),"")</f>
        <v/>
      </c>
    </row>
    <row r="290" spans="1:12" x14ac:dyDescent="0.25">
      <c r="A290" s="161">
        <v>290</v>
      </c>
      <c r="B290" s="161">
        <f>IF(AND($E$1="ПУСТО",Стекла!E290&lt;&gt;""),MAX($B$1:B289)+1,IF(ISNUMBER(SEARCH($E$1,Стекла!B290)),MAX($B$1:B289)+1,0))</f>
        <v>0</v>
      </c>
      <c r="D290" s="161" t="str">
        <f>IF(ISERROR(F290),"",INDEX(Стекла!$E$2:$E$1001,F290,1))</f>
        <v/>
      </c>
      <c r="E290" s="161" t="str">
        <f>IF(ISERROR(F290),"",INDEX(Стекла!$B$2:$E$1001,F290,2))</f>
        <v/>
      </c>
      <c r="F290" s="161" t="e">
        <f>MATCH(ROW(A289),$B$2:B488,0)</f>
        <v>#N/A</v>
      </c>
      <c r="G290" s="161" t="str">
        <f>IF(AND(COUNTIF(D$2:D290,D290)=1,D290&lt;&gt;""),COUNT(G$1:G289)+1,"")</f>
        <v/>
      </c>
      <c r="H290" s="161" t="str">
        <f t="shared" si="16"/>
        <v/>
      </c>
      <c r="I290" s="161" t="e">
        <f t="shared" si="17"/>
        <v>#N/A</v>
      </c>
      <c r="J290" s="161">
        <f>IF(ISNUMBER(SEARCH(Бланк!$Q$6,D290)),MAX($J$1:J289)+1,0)</f>
        <v>0</v>
      </c>
      <c r="K290" s="161" t="e">
        <f>VLOOKUP(F290,Стекла!A290:AH1804,5,FALSE)</f>
        <v>#N/A</v>
      </c>
      <c r="L290" s="161" t="str">
        <f>IF(J290&gt;0,VLOOKUP(Бланк!$Q$6,D290:F488,3,FALSE),"")</f>
        <v/>
      </c>
    </row>
    <row r="291" spans="1:12" x14ac:dyDescent="0.25">
      <c r="A291" s="161">
        <v>291</v>
      </c>
      <c r="B291" s="161">
        <f>IF(AND($E$1="ПУСТО",Стекла!E291&lt;&gt;""),MAX($B$1:B290)+1,IF(ISNUMBER(SEARCH($E$1,Стекла!B291)),MAX($B$1:B290)+1,0))</f>
        <v>0</v>
      </c>
      <c r="D291" s="161" t="str">
        <f>IF(ISERROR(F291),"",INDEX(Стекла!$E$2:$E$1001,F291,1))</f>
        <v/>
      </c>
      <c r="E291" s="161" t="str">
        <f>IF(ISERROR(F291),"",INDEX(Стекла!$B$2:$E$1001,F291,2))</f>
        <v/>
      </c>
      <c r="F291" s="161" t="e">
        <f>MATCH(ROW(A290),$B$2:B489,0)</f>
        <v>#N/A</v>
      </c>
      <c r="G291" s="161" t="str">
        <f>IF(AND(COUNTIF(D$2:D291,D291)=1,D291&lt;&gt;""),COUNT(G$1:G290)+1,"")</f>
        <v/>
      </c>
      <c r="H291" s="161" t="str">
        <f t="shared" si="16"/>
        <v/>
      </c>
      <c r="I291" s="161" t="e">
        <f t="shared" si="17"/>
        <v>#N/A</v>
      </c>
      <c r="J291" s="161">
        <f>IF(ISNUMBER(SEARCH(Бланк!$Q$6,D291)),MAX($J$1:J290)+1,0)</f>
        <v>0</v>
      </c>
      <c r="K291" s="161" t="e">
        <f>VLOOKUP(F291,Стекла!A291:AH1805,5,FALSE)</f>
        <v>#N/A</v>
      </c>
      <c r="L291" s="161" t="str">
        <f>IF(J291&gt;0,VLOOKUP(Бланк!$Q$6,D291:F489,3,FALSE),"")</f>
        <v/>
      </c>
    </row>
    <row r="292" spans="1:12" x14ac:dyDescent="0.25">
      <c r="A292" s="161">
        <v>292</v>
      </c>
      <c r="B292" s="161">
        <f>IF(AND($E$1="ПУСТО",Стекла!E292&lt;&gt;""),MAX($B$1:B291)+1,IF(ISNUMBER(SEARCH($E$1,Стекла!B292)),MAX($B$1:B291)+1,0))</f>
        <v>0</v>
      </c>
      <c r="D292" s="161" t="str">
        <f>IF(ISERROR(F292),"",INDEX(Стекла!$E$2:$E$1001,F292,1))</f>
        <v/>
      </c>
      <c r="E292" s="161" t="str">
        <f>IF(ISERROR(F292),"",INDEX(Стекла!$B$2:$E$1001,F292,2))</f>
        <v/>
      </c>
      <c r="F292" s="161" t="e">
        <f>MATCH(ROW(A291),$B$2:B490,0)</f>
        <v>#N/A</v>
      </c>
      <c r="G292" s="161" t="str">
        <f>IF(AND(COUNTIF(D$2:D292,D292)=1,D292&lt;&gt;""),COUNT(G$1:G291)+1,"")</f>
        <v/>
      </c>
      <c r="H292" s="161" t="str">
        <f t="shared" si="16"/>
        <v/>
      </c>
      <c r="I292" s="161" t="e">
        <f t="shared" si="17"/>
        <v>#N/A</v>
      </c>
      <c r="J292" s="161">
        <f>IF(ISNUMBER(SEARCH(Бланк!$Q$6,D292)),MAX($J$1:J291)+1,0)</f>
        <v>0</v>
      </c>
      <c r="K292" s="161" t="e">
        <f>VLOOKUP(F292,Стекла!A292:AH1806,5,FALSE)</f>
        <v>#N/A</v>
      </c>
      <c r="L292" s="161" t="str">
        <f>IF(J292&gt;0,VLOOKUP(Бланк!$Q$6,D292:F490,3,FALSE),"")</f>
        <v/>
      </c>
    </row>
    <row r="293" spans="1:12" x14ac:dyDescent="0.25">
      <c r="A293" s="161">
        <v>293</v>
      </c>
      <c r="B293" s="161">
        <f>IF(AND($E$1="ПУСТО",Стекла!E293&lt;&gt;""),MAX($B$1:B292)+1,IF(ISNUMBER(SEARCH($E$1,Стекла!B293)),MAX($B$1:B292)+1,0))</f>
        <v>0</v>
      </c>
      <c r="D293" s="161" t="str">
        <f>IF(ISERROR(F293),"",INDEX(Стекла!$E$2:$E$1001,F293,1))</f>
        <v/>
      </c>
      <c r="E293" s="161" t="str">
        <f>IF(ISERROR(F293),"",INDEX(Стекла!$B$2:$E$1001,F293,2))</f>
        <v/>
      </c>
      <c r="F293" s="161" t="e">
        <f>MATCH(ROW(A292),$B$2:B491,0)</f>
        <v>#N/A</v>
      </c>
      <c r="G293" s="161" t="str">
        <f>IF(AND(COUNTIF(D$2:D293,D293)=1,D293&lt;&gt;""),COUNT(G$1:G292)+1,"")</f>
        <v/>
      </c>
      <c r="H293" s="161" t="str">
        <f t="shared" si="16"/>
        <v/>
      </c>
      <c r="I293" s="161" t="e">
        <f t="shared" si="17"/>
        <v>#N/A</v>
      </c>
      <c r="J293" s="161">
        <f>IF(ISNUMBER(SEARCH(Бланк!$Q$6,D293)),MAX($J$1:J292)+1,0)</f>
        <v>0</v>
      </c>
      <c r="K293" s="161" t="e">
        <f>VLOOKUP(F293,Стекла!A293:AH1807,5,FALSE)</f>
        <v>#N/A</v>
      </c>
      <c r="L293" s="161" t="str">
        <f>IF(J293&gt;0,VLOOKUP(Бланк!$Q$6,D293:F491,3,FALSE),"")</f>
        <v/>
      </c>
    </row>
    <row r="294" spans="1:12" x14ac:dyDescent="0.25">
      <c r="A294" s="161">
        <v>294</v>
      </c>
      <c r="B294" s="161">
        <f>IF(AND($E$1="ПУСТО",Стекла!E294&lt;&gt;""),MAX($B$1:B293)+1,IF(ISNUMBER(SEARCH($E$1,Стекла!B294)),MAX($B$1:B293)+1,0))</f>
        <v>0</v>
      </c>
      <c r="D294" s="161" t="str">
        <f>IF(ISERROR(F294),"",INDEX(Стекла!$E$2:$E$1001,F294,1))</f>
        <v/>
      </c>
      <c r="E294" s="161" t="str">
        <f>IF(ISERROR(F294),"",INDEX(Стекла!$B$2:$E$1001,F294,2))</f>
        <v/>
      </c>
      <c r="F294" s="161" t="e">
        <f>MATCH(ROW(A293),$B$2:B492,0)</f>
        <v>#N/A</v>
      </c>
      <c r="G294" s="161" t="str">
        <f>IF(AND(COUNTIF(D$2:D294,D294)=1,D294&lt;&gt;""),COUNT(G$1:G293)+1,"")</f>
        <v/>
      </c>
      <c r="H294" s="161" t="str">
        <f t="shared" si="16"/>
        <v/>
      </c>
      <c r="I294" s="161" t="e">
        <f t="shared" si="17"/>
        <v>#N/A</v>
      </c>
      <c r="J294" s="161">
        <f>IF(ISNUMBER(SEARCH(Бланк!$Q$6,D294)),MAX($J$1:J293)+1,0)</f>
        <v>0</v>
      </c>
      <c r="K294" s="161" t="e">
        <f>VLOOKUP(F294,Стекла!A294:AH1808,5,FALSE)</f>
        <v>#N/A</v>
      </c>
      <c r="L294" s="161" t="str">
        <f>IF(J294&gt;0,VLOOKUP(Бланк!$Q$6,D294:F492,3,FALSE),"")</f>
        <v/>
      </c>
    </row>
    <row r="295" spans="1:12" x14ac:dyDescent="0.25">
      <c r="A295" s="161">
        <v>295</v>
      </c>
      <c r="B295" s="161">
        <f>IF(AND($E$1="ПУСТО",Стекла!E295&lt;&gt;""),MAX($B$1:B294)+1,IF(ISNUMBER(SEARCH($E$1,Стекла!B295)),MAX($B$1:B294)+1,0))</f>
        <v>0</v>
      </c>
      <c r="D295" s="161" t="str">
        <f>IF(ISERROR(F295),"",INDEX(Стекла!$E$2:$E$1001,F295,1))</f>
        <v/>
      </c>
      <c r="E295" s="161" t="str">
        <f>IF(ISERROR(F295),"",INDEX(Стекла!$B$2:$E$1001,F295,2))</f>
        <v/>
      </c>
      <c r="F295" s="161" t="e">
        <f>MATCH(ROW(A294),$B$2:B493,0)</f>
        <v>#N/A</v>
      </c>
      <c r="G295" s="161" t="str">
        <f>IF(AND(COUNTIF(D$2:D295,D295)=1,D295&lt;&gt;""),COUNT(G$1:G294)+1,"")</f>
        <v/>
      </c>
      <c r="H295" s="161" t="str">
        <f t="shared" si="16"/>
        <v/>
      </c>
      <c r="I295" s="161" t="e">
        <f t="shared" si="17"/>
        <v>#N/A</v>
      </c>
      <c r="J295" s="161">
        <f>IF(ISNUMBER(SEARCH(Бланк!$Q$6,D295)),MAX($J$1:J294)+1,0)</f>
        <v>0</v>
      </c>
      <c r="K295" s="161" t="e">
        <f>VLOOKUP(F295,Стекла!A295:AH1809,5,FALSE)</f>
        <v>#N/A</v>
      </c>
      <c r="L295" s="161" t="str">
        <f>IF(J295&gt;0,VLOOKUP(Бланк!$Q$6,D295:F493,3,FALSE),"")</f>
        <v/>
      </c>
    </row>
    <row r="296" spans="1:12" x14ac:dyDescent="0.25">
      <c r="A296" s="161">
        <v>296</v>
      </c>
      <c r="B296" s="161">
        <f>IF(AND($E$1="ПУСТО",Стекла!E296&lt;&gt;""),MAX($B$1:B295)+1,IF(ISNUMBER(SEARCH($E$1,Стекла!B296)),MAX($B$1:B295)+1,0))</f>
        <v>0</v>
      </c>
      <c r="D296" s="161" t="str">
        <f>IF(ISERROR(F296),"",INDEX(Стекла!$E$2:$E$1001,F296,1))</f>
        <v/>
      </c>
      <c r="E296" s="161" t="str">
        <f>IF(ISERROR(F296),"",INDEX(Стекла!$B$2:$E$1001,F296,2))</f>
        <v/>
      </c>
      <c r="F296" s="161" t="e">
        <f>MATCH(ROW(A295),$B$2:B494,0)</f>
        <v>#N/A</v>
      </c>
      <c r="G296" s="161" t="str">
        <f>IF(AND(COUNTIF(D$2:D296,D296)=1,D296&lt;&gt;""),COUNT(G$1:G295)+1,"")</f>
        <v/>
      </c>
      <c r="H296" s="161" t="str">
        <f t="shared" si="16"/>
        <v/>
      </c>
      <c r="I296" s="161" t="e">
        <f t="shared" si="17"/>
        <v>#N/A</v>
      </c>
      <c r="J296" s="161">
        <f>IF(ISNUMBER(SEARCH(Бланк!$Q$6,D296)),MAX($J$1:J295)+1,0)</f>
        <v>0</v>
      </c>
      <c r="K296" s="161" t="e">
        <f>VLOOKUP(F296,Стекла!A296:AH1810,5,FALSE)</f>
        <v>#N/A</v>
      </c>
      <c r="L296" s="161" t="str">
        <f>IF(J296&gt;0,VLOOKUP(Бланк!$Q$6,D296:F494,3,FALSE),"")</f>
        <v/>
      </c>
    </row>
    <row r="297" spans="1:12" x14ac:dyDescent="0.25">
      <c r="A297" s="161">
        <v>297</v>
      </c>
      <c r="B297" s="161">
        <f>IF(AND($E$1="ПУСТО",Стекла!E297&lt;&gt;""),MAX($B$1:B296)+1,IF(ISNUMBER(SEARCH($E$1,Стекла!B297)),MAX($B$1:B296)+1,0))</f>
        <v>0</v>
      </c>
      <c r="D297" s="161" t="str">
        <f>IF(ISERROR(F297),"",INDEX(Стекла!$E$2:$E$1001,F297,1))</f>
        <v/>
      </c>
      <c r="E297" s="161" t="str">
        <f>IF(ISERROR(F297),"",INDEX(Стекла!$B$2:$E$1001,F297,2))</f>
        <v/>
      </c>
      <c r="F297" s="161" t="e">
        <f>MATCH(ROW(A296),$B$2:B495,0)</f>
        <v>#N/A</v>
      </c>
      <c r="G297" s="161" t="str">
        <f>IF(AND(COUNTIF(D$2:D297,D297)=1,D297&lt;&gt;""),COUNT(G$1:G296)+1,"")</f>
        <v/>
      </c>
      <c r="H297" s="161" t="str">
        <f t="shared" si="16"/>
        <v/>
      </c>
      <c r="I297" s="161" t="e">
        <f t="shared" si="17"/>
        <v>#N/A</v>
      </c>
      <c r="J297" s="161">
        <f>IF(ISNUMBER(SEARCH(Бланк!$Q$6,D297)),MAX($J$1:J296)+1,0)</f>
        <v>0</v>
      </c>
      <c r="K297" s="161" t="e">
        <f>VLOOKUP(F297,Стекла!A297:AH1811,5,FALSE)</f>
        <v>#N/A</v>
      </c>
      <c r="L297" s="161" t="str">
        <f>IF(J297&gt;0,VLOOKUP(Бланк!$Q$6,D297:F495,3,FALSE),"")</f>
        <v/>
      </c>
    </row>
    <row r="298" spans="1:12" x14ac:dyDescent="0.25">
      <c r="A298" s="161">
        <v>298</v>
      </c>
      <c r="B298" s="161">
        <f>IF(AND($E$1="ПУСТО",Стекла!E298&lt;&gt;""),MAX($B$1:B297)+1,IF(ISNUMBER(SEARCH($E$1,Стекла!B298)),MAX($B$1:B297)+1,0))</f>
        <v>0</v>
      </c>
      <c r="D298" s="161" t="str">
        <f>IF(ISERROR(F298),"",INDEX(Стекла!$E$2:$E$1001,F298,1))</f>
        <v/>
      </c>
      <c r="E298" s="161" t="str">
        <f>IF(ISERROR(F298),"",INDEX(Стекла!$B$2:$E$1001,F298,2))</f>
        <v/>
      </c>
      <c r="F298" s="161" t="e">
        <f>MATCH(ROW(A297),$B$2:B496,0)</f>
        <v>#N/A</v>
      </c>
      <c r="G298" s="161" t="str">
        <f>IF(AND(COUNTIF(D$2:D298,D298)=1,D298&lt;&gt;""),COUNT(G$1:G297)+1,"")</f>
        <v/>
      </c>
      <c r="H298" s="161" t="str">
        <f t="shared" si="16"/>
        <v/>
      </c>
      <c r="I298" s="161" t="e">
        <f t="shared" si="17"/>
        <v>#N/A</v>
      </c>
      <c r="J298" s="161">
        <f>IF(ISNUMBER(SEARCH(Бланк!$Q$6,D298)),MAX($J$1:J297)+1,0)</f>
        <v>0</v>
      </c>
      <c r="K298" s="161" t="e">
        <f>VLOOKUP(F298,Стекла!A298:AH1812,5,FALSE)</f>
        <v>#N/A</v>
      </c>
      <c r="L298" s="161" t="str">
        <f>IF(J298&gt;0,VLOOKUP(Бланк!$Q$6,D298:F496,3,FALSE),"")</f>
        <v/>
      </c>
    </row>
    <row r="299" spans="1:12" x14ac:dyDescent="0.25">
      <c r="A299" s="161">
        <v>299</v>
      </c>
      <c r="B299" s="161">
        <f>IF(AND($E$1="ПУСТО",Стекла!E299&lt;&gt;""),MAX($B$1:B298)+1,IF(ISNUMBER(SEARCH($E$1,Стекла!B299)),MAX($B$1:B298)+1,0))</f>
        <v>0</v>
      </c>
      <c r="D299" s="161" t="str">
        <f>IF(ISERROR(F299),"",INDEX(Стекла!$E$2:$E$1001,F299,1))</f>
        <v/>
      </c>
      <c r="E299" s="161" t="str">
        <f>IF(ISERROR(F299),"",INDEX(Стекла!$B$2:$E$1001,F299,2))</f>
        <v/>
      </c>
      <c r="F299" s="161" t="e">
        <f>MATCH(ROW(A298),$B$2:B497,0)</f>
        <v>#N/A</v>
      </c>
      <c r="G299" s="161" t="str">
        <f>IF(AND(COUNTIF(D$2:D299,D299)=1,D299&lt;&gt;""),COUNT(G$1:G298)+1,"")</f>
        <v/>
      </c>
      <c r="H299" s="161" t="str">
        <f t="shared" si="16"/>
        <v/>
      </c>
      <c r="I299" s="161" t="e">
        <f t="shared" si="17"/>
        <v>#N/A</v>
      </c>
      <c r="J299" s="161">
        <f>IF(ISNUMBER(SEARCH(Бланк!$Q$6,D299)),MAX($J$1:J298)+1,0)</f>
        <v>0</v>
      </c>
      <c r="K299" s="161" t="e">
        <f>VLOOKUP(F299,Стекла!A299:AH1813,5,FALSE)</f>
        <v>#N/A</v>
      </c>
      <c r="L299" s="161" t="str">
        <f>IF(J299&gt;0,VLOOKUP(Бланк!$Q$6,D299:F497,3,FALSE),"")</f>
        <v/>
      </c>
    </row>
    <row r="300" spans="1:12" x14ac:dyDescent="0.25">
      <c r="A300" s="161">
        <v>300</v>
      </c>
      <c r="B300" s="161">
        <f>IF(AND($E$1="ПУСТО",Стекла!E300&lt;&gt;""),MAX($B$1:B299)+1,IF(ISNUMBER(SEARCH($E$1,Стекла!B300)),MAX($B$1:B299)+1,0))</f>
        <v>0</v>
      </c>
      <c r="D300" s="161" t="str">
        <f>IF(ISERROR(F300),"",INDEX(Стекла!$E$2:$E$1001,F300,1))</f>
        <v/>
      </c>
      <c r="E300" s="161" t="str">
        <f>IF(ISERROR(F300),"",INDEX(Стекла!$B$2:$E$1001,F300,2))</f>
        <v/>
      </c>
      <c r="F300" s="161" t="e">
        <f>MATCH(ROW(A299),$B$2:B498,0)</f>
        <v>#N/A</v>
      </c>
      <c r="G300" s="161" t="str">
        <f>IF(AND(COUNTIF(D$2:D300,D300)=1,D300&lt;&gt;""),COUNT(G$1:G299)+1,"")</f>
        <v/>
      </c>
      <c r="H300" s="161" t="str">
        <f t="shared" si="16"/>
        <v/>
      </c>
      <c r="I300" s="161" t="e">
        <f t="shared" si="17"/>
        <v>#N/A</v>
      </c>
      <c r="J300" s="161">
        <f>IF(ISNUMBER(SEARCH(Бланк!$Q$6,D300)),MAX($J$1:J299)+1,0)</f>
        <v>0</v>
      </c>
      <c r="K300" s="161" t="e">
        <f>VLOOKUP(F300,Стекла!A300:AH1814,5,FALSE)</f>
        <v>#N/A</v>
      </c>
      <c r="L300" s="161" t="str">
        <f>IF(J300&gt;0,VLOOKUP(Бланк!$Q$6,D300:F498,3,FALSE),"")</f>
        <v/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IP201"/>
  <sheetViews>
    <sheetView zoomScaleNormal="100" workbookViewId="0">
      <selection activeCell="G4" sqref="G4"/>
    </sheetView>
  </sheetViews>
  <sheetFormatPr defaultColWidth="9.140625" defaultRowHeight="15" x14ac:dyDescent="0.25"/>
  <cols>
    <col min="1" max="1" width="9.7109375" style="142" bestFit="1" customWidth="1"/>
    <col min="2" max="2" width="10.28515625" style="142" bestFit="1" customWidth="1"/>
    <col min="3" max="3" width="9.140625" style="142"/>
    <col min="4" max="4" width="26.28515625" style="142" customWidth="1"/>
    <col min="5" max="5" width="19.85546875" style="142" customWidth="1"/>
    <col min="6" max="6" width="9.140625" style="142" customWidth="1"/>
    <col min="7" max="8" width="24" style="142" customWidth="1"/>
    <col min="9" max="9" width="24.85546875" style="142" customWidth="1"/>
    <col min="10" max="10" width="9" style="142" customWidth="1"/>
    <col min="11" max="11" width="27" style="142" customWidth="1"/>
    <col min="12" max="12" width="4.28515625" style="142" customWidth="1"/>
    <col min="13" max="13" width="26.7109375" style="142" customWidth="1"/>
    <col min="14" max="14" width="7.7109375" style="142" customWidth="1"/>
    <col min="15" max="15" width="16.28515625" style="142" customWidth="1"/>
    <col min="16" max="16" width="6.7109375" style="142" customWidth="1"/>
    <col min="17" max="17" width="5.5703125" style="142" customWidth="1"/>
    <col min="18" max="18" width="13.5703125" style="142" bestFit="1" customWidth="1"/>
    <col min="19" max="19" width="13.5703125" style="142" customWidth="1"/>
    <col min="20" max="21" width="9.7109375" style="142" bestFit="1" customWidth="1"/>
    <col min="22" max="22" width="26.7109375" style="142" customWidth="1"/>
    <col min="23" max="23" width="11" style="142" customWidth="1"/>
    <col min="24" max="24" width="9.7109375" style="142" bestFit="1" customWidth="1"/>
    <col min="25" max="25" width="12.42578125" style="142" bestFit="1" customWidth="1"/>
    <col min="26" max="27" width="9.7109375" style="142" bestFit="1" customWidth="1"/>
    <col min="28" max="28" width="25.28515625" style="142" bestFit="1" customWidth="1"/>
    <col min="29" max="29" width="9.7109375" style="142" bestFit="1" customWidth="1"/>
    <col min="30" max="30" width="26.28515625" style="142" bestFit="1" customWidth="1"/>
    <col min="31" max="31" width="9.7109375" style="142" bestFit="1" customWidth="1"/>
    <col min="32" max="32" width="13.28515625" style="142" customWidth="1"/>
    <col min="33" max="34" width="9.7109375" style="142" bestFit="1" customWidth="1"/>
    <col min="35" max="35" width="9.140625" style="142"/>
    <col min="36" max="38" width="9.7109375" style="142" bestFit="1" customWidth="1"/>
    <col min="39" max="39" width="16.5703125" style="142" bestFit="1" customWidth="1"/>
    <col min="40" max="40" width="20.85546875" style="142" bestFit="1" customWidth="1"/>
    <col min="41" max="41" width="9.42578125" style="142" customWidth="1"/>
    <col min="42" max="44" width="9.140625" style="142" customWidth="1"/>
    <col min="45" max="51" width="9.140625" style="142" hidden="1" customWidth="1"/>
    <col min="52" max="52" width="9.140625" style="142" customWidth="1"/>
    <col min="53" max="53" width="9.7109375" style="142" bestFit="1" customWidth="1"/>
    <col min="54" max="54" width="25.28515625" style="142" bestFit="1" customWidth="1"/>
    <col min="55" max="55" width="9.7109375" style="142" bestFit="1" customWidth="1"/>
    <col min="56" max="56" width="25.28515625" style="142" bestFit="1" customWidth="1"/>
    <col min="57" max="57" width="9.7109375" style="142" bestFit="1" customWidth="1"/>
    <col min="58" max="58" width="16.7109375" style="142" bestFit="1" customWidth="1"/>
    <col min="59" max="60" width="9.7109375" style="142" bestFit="1" customWidth="1"/>
    <col min="61" max="61" width="9.140625" style="142"/>
    <col min="62" max="62" width="9.7109375" style="142" bestFit="1" customWidth="1"/>
    <col min="63" max="63" width="9.42578125" style="142" bestFit="1" customWidth="1"/>
    <col min="64" max="64" width="8.7109375" style="142" customWidth="1"/>
    <col min="65" max="65" width="18.140625" style="142" bestFit="1" customWidth="1"/>
    <col min="66" max="67" width="9.7109375" style="142" bestFit="1" customWidth="1"/>
    <col min="68" max="68" width="12.28515625" style="142" bestFit="1" customWidth="1"/>
    <col min="69" max="78" width="0" style="142" hidden="1" customWidth="1"/>
    <col min="79" max="79" width="9.7109375" style="142" bestFit="1" customWidth="1"/>
    <col min="80" max="80" width="20.7109375" style="142" customWidth="1"/>
    <col min="81" max="81" width="9.7109375" style="142" bestFit="1" customWidth="1"/>
    <col min="82" max="82" width="20.42578125" style="142" customWidth="1"/>
    <col min="83" max="83" width="9.7109375" style="142" bestFit="1" customWidth="1"/>
    <col min="84" max="84" width="13.28515625" style="142" customWidth="1"/>
    <col min="85" max="86" width="9.7109375" style="142" bestFit="1" customWidth="1"/>
    <col min="87" max="87" width="9.140625" style="142"/>
    <col min="88" max="88" width="9.7109375" style="142" bestFit="1" customWidth="1"/>
    <col min="89" max="89" width="9.42578125" style="142" bestFit="1" customWidth="1"/>
    <col min="90" max="91" width="9.7109375" style="142" bestFit="1" customWidth="1"/>
    <col min="92" max="92" width="10.85546875" style="142" bestFit="1" customWidth="1"/>
    <col min="93" max="93" width="9.7109375" style="142" bestFit="1" customWidth="1"/>
    <col min="94" max="94" width="12.28515625" style="142" bestFit="1" customWidth="1"/>
    <col min="95" max="95" width="9.140625" style="142"/>
    <col min="96" max="104" width="0" style="142" hidden="1" customWidth="1"/>
    <col min="105" max="105" width="9.7109375" style="142" bestFit="1" customWidth="1"/>
    <col min="106" max="106" width="18.28515625" style="142" bestFit="1" customWidth="1"/>
    <col min="107" max="107" width="9.7109375" style="142" bestFit="1" customWidth="1"/>
    <col min="108" max="108" width="18.28515625" style="142" bestFit="1" customWidth="1"/>
    <col min="109" max="109" width="9.7109375" style="142" bestFit="1" customWidth="1"/>
    <col min="110" max="110" width="13.5703125" style="142" bestFit="1" customWidth="1"/>
    <col min="111" max="112" width="9.7109375" style="142" bestFit="1" customWidth="1"/>
    <col min="113" max="113" width="9.140625" style="142"/>
    <col min="114" max="114" width="9.7109375" style="142" bestFit="1" customWidth="1"/>
    <col min="115" max="115" width="17.140625" style="142" bestFit="1" customWidth="1"/>
    <col min="116" max="119" width="9.7109375" style="142" bestFit="1" customWidth="1"/>
    <col min="120" max="120" width="12.140625" style="142" bestFit="1" customWidth="1"/>
    <col min="121" max="121" width="9.140625" style="142"/>
    <col min="122" max="130" width="0" style="142" hidden="1" customWidth="1"/>
    <col min="131" max="131" width="9.7109375" style="142" bestFit="1" customWidth="1"/>
    <col min="132" max="132" width="19.28515625" style="142" customWidth="1"/>
    <col min="133" max="133" width="10.7109375" style="142" customWidth="1"/>
    <col min="134" max="135" width="9.7109375" style="142" bestFit="1" customWidth="1"/>
    <col min="136" max="136" width="16.7109375" style="142" bestFit="1" customWidth="1"/>
    <col min="137" max="138" width="9.7109375" style="142" bestFit="1" customWidth="1"/>
    <col min="139" max="139" width="16.7109375" style="142" bestFit="1" customWidth="1"/>
    <col min="140" max="140" width="9.7109375" style="142" bestFit="1" customWidth="1"/>
    <col min="141" max="141" width="17.140625" style="142" bestFit="1" customWidth="1"/>
    <col min="142" max="142" width="9.7109375" style="142" bestFit="1" customWidth="1"/>
    <col min="143" max="143" width="16.5703125" style="142" bestFit="1" customWidth="1"/>
    <col min="144" max="145" width="9.7109375" style="142" bestFit="1" customWidth="1"/>
    <col min="146" max="146" width="11.140625" style="142" bestFit="1" customWidth="1"/>
    <col min="147" max="147" width="9.140625" style="142"/>
    <col min="148" max="156" width="0" style="142" hidden="1" customWidth="1"/>
    <col min="157" max="157" width="9.7109375" style="142" bestFit="1" customWidth="1"/>
    <col min="158" max="158" width="21.42578125" style="142" bestFit="1" customWidth="1"/>
    <col min="159" max="159" width="9.7109375" style="142" bestFit="1" customWidth="1"/>
    <col min="160" max="160" width="21.7109375" style="142" customWidth="1"/>
    <col min="161" max="161" width="9.7109375" style="142" bestFit="1" customWidth="1"/>
    <col min="162" max="162" width="9.140625" style="142"/>
    <col min="163" max="164" width="9.7109375" style="142" bestFit="1" customWidth="1"/>
    <col min="165" max="165" width="9.140625" style="142"/>
    <col min="166" max="166" width="9.7109375" style="142" bestFit="1" customWidth="1"/>
    <col min="167" max="167" width="9.42578125" style="142" bestFit="1" customWidth="1"/>
    <col min="168" max="168" width="9.7109375" style="142" bestFit="1" customWidth="1"/>
    <col min="169" max="169" width="18.140625" style="142" bestFit="1" customWidth="1"/>
    <col min="170" max="171" width="9.7109375" style="142" bestFit="1" customWidth="1"/>
    <col min="172" max="172" width="12.28515625" style="142" bestFit="1" customWidth="1"/>
    <col min="173" max="173" width="9.140625" style="142"/>
    <col min="174" max="182" width="0" style="142" hidden="1" customWidth="1"/>
    <col min="183" max="183" width="9.7109375" style="142" bestFit="1" customWidth="1"/>
    <col min="184" max="184" width="22.28515625" style="142" customWidth="1"/>
    <col min="185" max="185" width="9.7109375" style="142" bestFit="1" customWidth="1"/>
    <col min="186" max="186" width="20.7109375" style="142" customWidth="1"/>
    <col min="187" max="187" width="9.7109375" style="142" bestFit="1" customWidth="1"/>
    <col min="188" max="188" width="15.5703125" style="142" bestFit="1" customWidth="1"/>
    <col min="189" max="190" width="9.7109375" style="142" bestFit="1" customWidth="1"/>
    <col min="191" max="191" width="15.5703125" style="142" bestFit="1" customWidth="1"/>
    <col min="192" max="192" width="9.7109375" style="142" bestFit="1" customWidth="1"/>
    <col min="193" max="193" width="16" style="142" bestFit="1" customWidth="1"/>
    <col min="194" max="194" width="9.7109375" style="142" bestFit="1" customWidth="1"/>
    <col min="195" max="195" width="18.140625" style="142" bestFit="1" customWidth="1"/>
    <col min="196" max="197" width="9.7109375" style="142" bestFit="1" customWidth="1"/>
    <col min="198" max="198" width="12.140625" style="142" bestFit="1" customWidth="1"/>
    <col min="199" max="200" width="9.140625" style="142"/>
    <col min="201" max="208" width="0" style="142" hidden="1" customWidth="1"/>
    <col min="209" max="209" width="9.7109375" style="142" bestFit="1" customWidth="1"/>
    <col min="210" max="210" width="23.140625" style="142" customWidth="1"/>
    <col min="211" max="211" width="9.7109375" style="142" bestFit="1" customWidth="1"/>
    <col min="212" max="212" width="21.7109375" style="142" customWidth="1"/>
    <col min="213" max="213" width="9.7109375" style="142" bestFit="1" customWidth="1"/>
    <col min="214" max="214" width="18.140625" style="142" customWidth="1"/>
    <col min="215" max="216" width="9.7109375" style="142" bestFit="1" customWidth="1"/>
    <col min="217" max="217" width="18" style="142" customWidth="1"/>
    <col min="218" max="218" width="9.7109375" style="142" bestFit="1" customWidth="1"/>
    <col min="219" max="219" width="11.7109375" style="142" bestFit="1" customWidth="1"/>
    <col min="220" max="220" width="9.7109375" style="142" bestFit="1" customWidth="1"/>
    <col min="221" max="221" width="18.140625" style="142" bestFit="1" customWidth="1"/>
    <col min="222" max="224" width="9.7109375" style="142" bestFit="1" customWidth="1"/>
    <col min="225" max="226" width="9.140625" style="142"/>
    <col min="227" max="234" width="0" style="142" hidden="1" customWidth="1"/>
    <col min="235" max="235" width="9.7109375" style="142" bestFit="1" customWidth="1"/>
    <col min="236" max="236" width="21.7109375" style="142" customWidth="1"/>
    <col min="237" max="237" width="9.7109375" style="142" bestFit="1" customWidth="1"/>
    <col min="238" max="238" width="21.5703125" style="142" customWidth="1"/>
    <col min="239" max="239" width="9.7109375" style="142" bestFit="1" customWidth="1"/>
    <col min="240" max="240" width="9.140625" style="142"/>
    <col min="241" max="242" width="9.7109375" style="142" bestFit="1" customWidth="1"/>
    <col min="243" max="243" width="9.140625" style="142"/>
    <col min="244" max="246" width="9.7109375" style="142" bestFit="1" customWidth="1"/>
    <col min="247" max="247" width="18.140625" style="142" bestFit="1" customWidth="1"/>
    <col min="248" max="250" width="9.7109375" style="142" bestFit="1" customWidth="1"/>
    <col min="251" max="16384" width="9.140625" style="142"/>
  </cols>
  <sheetData>
    <row r="1" spans="1:250" x14ac:dyDescent="0.25">
      <c r="A1" s="142">
        <v>1</v>
      </c>
      <c r="D1" s="159" t="b">
        <v>0</v>
      </c>
      <c r="E1" s="142" t="str">
        <f>IF(D1,"Stark","ПУСТО")</f>
        <v>ПУСТО</v>
      </c>
      <c r="I1" s="142" t="s">
        <v>120</v>
      </c>
      <c r="J1" s="142" t="s">
        <v>121</v>
      </c>
      <c r="O1" s="142" t="s">
        <v>136</v>
      </c>
      <c r="Z1" s="159" t="b">
        <v>0</v>
      </c>
      <c r="AA1" s="142" t="s">
        <v>122</v>
      </c>
      <c r="AF1" s="142" t="s">
        <v>137</v>
      </c>
      <c r="BA1" s="142" t="s">
        <v>123</v>
      </c>
      <c r="BF1" s="142" t="s">
        <v>138</v>
      </c>
      <c r="CA1" s="142" t="s">
        <v>124</v>
      </c>
      <c r="CF1" s="142" t="s">
        <v>139</v>
      </c>
      <c r="DA1" s="142" t="s">
        <v>125</v>
      </c>
      <c r="DF1" s="142" t="s">
        <v>140</v>
      </c>
      <c r="EA1" s="142" t="s">
        <v>126</v>
      </c>
      <c r="EF1" s="142" t="s">
        <v>141</v>
      </c>
      <c r="FA1" s="142" t="s">
        <v>127</v>
      </c>
      <c r="FF1" s="142" t="s">
        <v>142</v>
      </c>
      <c r="GA1" s="142" t="s">
        <v>128</v>
      </c>
      <c r="GF1" s="142" t="s">
        <v>143</v>
      </c>
      <c r="HA1" s="142" t="s">
        <v>129</v>
      </c>
      <c r="HF1" s="142" t="s">
        <v>144</v>
      </c>
      <c r="IA1" s="142" t="s">
        <v>130</v>
      </c>
      <c r="IF1" s="142" t="s">
        <v>145</v>
      </c>
    </row>
    <row r="2" spans="1:250" x14ac:dyDescent="0.25">
      <c r="A2" s="142">
        <v>2</v>
      </c>
      <c r="B2" s="142">
        <f>IF(AND($E$1="ПУСТО",Профиль!B2&lt;&gt;""),MAX($B$1:B1)+1,IF(ISNUMBER(SEARCH($E$1,Профиль!G2)),MAX($B$1:B1)+1,0))</f>
        <v>1</v>
      </c>
      <c r="D2" s="142" t="str">
        <f>IF(ISERROR(F2),"",INDEX(Профиль!$B$2:$E$1001,F2,1))</f>
        <v xml:space="preserve"> ALLURE 01 (MZ 07)</v>
      </c>
      <c r="E2" s="142" t="str">
        <f>IF(ISERROR(F2),"",INDEX(Профиль!$B$2:$E$1001,F2,2))</f>
        <v>Серебро</v>
      </c>
      <c r="F2" s="142">
        <f>MATCH(ROW(A1),$B$2:B8,0)</f>
        <v>1</v>
      </c>
      <c r="G2" s="142">
        <f>IF(AND(COUNTIF(D$2:D2,D2)=1,D2&lt;&gt;""),COUNT(G$1:G1)+1,"")</f>
        <v>1</v>
      </c>
      <c r="H2" s="142" t="str">
        <f>D2</f>
        <v xml:space="preserve"> ALLURE 01 (MZ 07)</v>
      </c>
      <c r="I2" s="142" t="str">
        <f>VLOOKUP(ROW(A1),G2:H200,2,FALSE)</f>
        <v xml:space="preserve"> ALLURE 01 (MZ 07)</v>
      </c>
      <c r="J2" s="142">
        <f>IF(ISNUMBER(SEARCH(Бланк!$I$6,D2)),MAX($J$1:J1)+1,0)</f>
        <v>1</v>
      </c>
      <c r="K2" s="142" t="str">
        <f>VLOOKUP(F2,Профиль!A2:AI1516,2,FALSE)</f>
        <v xml:space="preserve"> ALLURE 01 (MZ 07)</v>
      </c>
      <c r="L2" s="142">
        <f>IF(J2&gt;0,VLOOKUP(Бланк!$I$6,D2:F12,3,FALSE),"")</f>
        <v>1</v>
      </c>
      <c r="M2" s="142" t="str">
        <f>VLOOKUP(ROW(A1),$J$2:$L$1001,2,FALSE)</f>
        <v xml:space="preserve"> ALLURE 01 (MZ 07)</v>
      </c>
      <c r="N2" s="142">
        <f>VLOOKUP(ROW(A1),$J$2:$L$1001,3,FALSE)</f>
        <v>1</v>
      </c>
      <c r="O2" s="142" t="str">
        <f>IF(ISERROR(N2),"",INDEX(Профиль!$B$2:DD15006,N2,2))</f>
        <v>Серебро</v>
      </c>
      <c r="P2" s="142">
        <f>VLOOKUP(ROW(A1),$J$2:$L$1001,3,FALSE)</f>
        <v>1</v>
      </c>
      <c r="Q2" s="142">
        <f>IF(ISNUMBER(SEARCH(Бланк!$K$6,O2)),MAX($Q$1:Q1)+1,0)</f>
        <v>0</v>
      </c>
      <c r="R2" s="142" t="str">
        <f>O2</f>
        <v>Серебро</v>
      </c>
      <c r="S2" s="142">
        <f>VLOOKUP(ROW(A1),$J$2:$L$1001,3,FALSE)</f>
        <v>1</v>
      </c>
      <c r="T2" s="142" t="str">
        <f>VLOOKUP(ROW(A1),$Q$2:$R$1001,2,FALSE)</f>
        <v>Черный Браш</v>
      </c>
      <c r="U2" s="142">
        <f>VLOOKUP(ROW(A1),$Q$2:$S$1001,3,FALSE)</f>
        <v>2</v>
      </c>
      <c r="X2" s="142">
        <f>INDEX(Профиль!$B$2:$Y$1001,U2,8)</f>
        <v>15</v>
      </c>
      <c r="AA2" s="142">
        <f>IF(ISNUMBER(SEARCH(Бланк!$I$8,D2)),MAX($AA$1:AA1)+1,0)</f>
        <v>1</v>
      </c>
      <c r="AB2" s="142" t="str">
        <f>VLOOKUP(F2,Профиль!A2:AI1516,2,FALSE)</f>
        <v xml:space="preserve"> ALLURE 01 (MZ 07)</v>
      </c>
      <c r="AC2" s="142" t="e">
        <f>IF(AA2&gt;0,VLOOKUP(Бланк!$I$8,D2:F2,3,FALSE),"")</f>
        <v>#N/A</v>
      </c>
      <c r="AD2" s="142" t="str">
        <f>VLOOKUP(ROW(R1),$AA$2:$AC$1001,2,FALSE)</f>
        <v xml:space="preserve"> ALLURE 01 (MZ 07)</v>
      </c>
      <c r="AE2" s="142" t="e">
        <f>VLOOKUP(ROW(R1),$AA$2:$AC$1001,3,FALSE)</f>
        <v>#N/A</v>
      </c>
      <c r="AF2" s="142" t="str">
        <f>IF(ISERROR(AE2),"",INDEX(Профиль!$B$2:V200,AE2,2))</f>
        <v/>
      </c>
      <c r="AG2" s="142" t="e">
        <f>VLOOKUP(ROW(R1),$AA$2:$AC$1001,3,FALSE)</f>
        <v>#N/A</v>
      </c>
      <c r="AH2" s="142">
        <f>IF(ISNUMBER(SEARCH(Бланк!$K$8,AF2)),MAX($AH$1:AH1)+1,0)</f>
        <v>0</v>
      </c>
      <c r="AI2" s="142" t="str">
        <f>AF2</f>
        <v/>
      </c>
      <c r="AJ2" s="142" t="e">
        <f>VLOOKUP(ROW(R1),$AA$2:$AC$1001,3,FALSE)</f>
        <v>#N/A</v>
      </c>
      <c r="AK2" s="142" t="e">
        <f>VLOOKUP(ROW(R1),$AH$2:$AJ$1001,2,FALSE)</f>
        <v>#N/A</v>
      </c>
      <c r="AL2" s="142" t="e">
        <f>VLOOKUP(ROW(R1),$AH$2:$AJ$1001,3,FALSE)</f>
        <v>#N/A</v>
      </c>
      <c r="AM2" s="142" t="e">
        <f>INDEX(Профиль!$B$2:$Y$1001,AL2,10)</f>
        <v>#N/A</v>
      </c>
      <c r="BA2" s="142">
        <f>IF(ISNUMBER(SEARCH(Бланк!$I$10,D2)),MAX($BA$1:BA1)+1,0)</f>
        <v>1</v>
      </c>
      <c r="BB2" s="142" t="str">
        <f>VLOOKUP(F2,Профиль!A2:AI1516,2,FALSE)</f>
        <v xml:space="preserve"> ALLURE 01 (MZ 07)</v>
      </c>
      <c r="BC2" s="142" t="e">
        <f>IF(BA2&gt;0,VLOOKUP(Бланк!$I$10,D2:F2,3,FALSE),"")</f>
        <v>#N/A</v>
      </c>
      <c r="BD2" s="142" t="str">
        <f>VLOOKUP(ROW(A1),$BA$2:$BC$1001,2,FALSE)</f>
        <v xml:space="preserve"> ALLURE 01 (MZ 07)</v>
      </c>
      <c r="BE2" s="142" t="e">
        <f>VLOOKUP(ROW(A1),$BA$2:$BC$1001,3,FALSE)</f>
        <v>#N/A</v>
      </c>
      <c r="BF2" s="142" t="str">
        <f>IF(ISERROR(BE2),"",INDEX(Профиль!$B$2:AV200,BE2,2))</f>
        <v/>
      </c>
      <c r="BG2" s="142" t="e">
        <f>VLOOKUP(ROW(AR1),$BA$2:$BC$1001,3,FALSE)</f>
        <v>#N/A</v>
      </c>
      <c r="BH2" s="142">
        <f>IF(ISNUMBER(SEARCH(Бланк!$K$10,BF2)),MAX($BH$1:BH1)+1,0)</f>
        <v>0</v>
      </c>
      <c r="BI2" s="142" t="str">
        <f>BF2</f>
        <v/>
      </c>
      <c r="BJ2" s="142" t="e">
        <f>VLOOKUP(ROW(AR1),$BA$2:$BC$1001,3,FALSE)</f>
        <v>#N/A</v>
      </c>
      <c r="BK2" s="142" t="e">
        <f>VLOOKUP(ROW(AR1),$BH$2:$BJ$1001,2,FALSE)</f>
        <v>#N/A</v>
      </c>
      <c r="BL2" s="142" t="e">
        <f>VLOOKUP(ROW(AR1),$BH$2:$BJ$1001,3,FALSE)</f>
        <v>#N/A</v>
      </c>
      <c r="BM2" s="142" t="e">
        <f>INDEX(Профиль!$B$2:$Y$1001,BL2,10)</f>
        <v>#N/A</v>
      </c>
      <c r="CA2" s="142">
        <f>IF(ISNUMBER(SEARCH(Бланк!$I$12,D2)),MAX($CA$1:CA1)+1,0)</f>
        <v>1</v>
      </c>
      <c r="CB2" s="142" t="str">
        <f>VLOOKUP(F2,Профиль!A2:AI1516,2,FALSE)</f>
        <v xml:space="preserve"> ALLURE 01 (MZ 07)</v>
      </c>
      <c r="CC2" s="142" t="e">
        <f>IF(CA2&gt;0,VLOOKUP(Бланк!$I$12,D2:F2,3,FALSE),"")</f>
        <v>#N/A</v>
      </c>
      <c r="CD2" s="142" t="str">
        <f>VLOOKUP(ROW(A1),$CA$2:$CC$1001,2,FALSE)</f>
        <v xml:space="preserve"> ALLURE 01 (MZ 07)</v>
      </c>
      <c r="CE2" s="142" t="e">
        <f>VLOOKUP(ROW(A1),$CA$2:$CC$200,3,FALSE)</f>
        <v>#N/A</v>
      </c>
      <c r="CF2" s="142" t="str">
        <f>IF(ISERROR(CE2),"",INDEX(Профиль!$B$2:BV200,CE2,2))</f>
        <v/>
      </c>
      <c r="CG2" s="142" t="e">
        <f>VLOOKUP(ROW(BR1),$CA$2:$CC$1001,3,FALSE)</f>
        <v>#N/A</v>
      </c>
      <c r="CH2" s="142">
        <f>IF(ISNUMBER(SEARCH(Бланк!$K$12,CF2)),MAX($CH$1:CH1)+1,0)</f>
        <v>0</v>
      </c>
      <c r="CI2" s="142" t="str">
        <f>CF2</f>
        <v/>
      </c>
      <c r="CJ2" s="142" t="e">
        <f>VLOOKUP(ROW(BR1),$CA$2:$CC$200,3,FALSE)</f>
        <v>#N/A</v>
      </c>
      <c r="CK2" s="142" t="e">
        <f>VLOOKUP(ROW(BR1),$CH$2:$CJ$200,2,FALSE)</f>
        <v>#N/A</v>
      </c>
      <c r="CL2" s="142" t="e">
        <f>VLOOKUP(ROW(BR1),$CH$2:$CJ$200,3,FALSE)</f>
        <v>#N/A</v>
      </c>
      <c r="CM2" s="142" t="e">
        <f>INDEX(Профиль!$B$2:$Y$1001,CL2,10)</f>
        <v>#N/A</v>
      </c>
      <c r="DA2" s="142">
        <f>IF(ISNUMBER(SEARCH(Бланк!$I$14,D2)),MAX($DA$1:DA1)+1,0)</f>
        <v>1</v>
      </c>
      <c r="DB2" s="142" t="str">
        <f>VLOOKUP(F2,Профиль!A2:BI1516,2,FALSE)</f>
        <v xml:space="preserve"> ALLURE 01 (MZ 07)</v>
      </c>
      <c r="DC2" s="142" t="e">
        <f>IF(DA2&gt;0,VLOOKUP(Бланк!$I$14,D2:F2,3,FALSE),"")</f>
        <v>#N/A</v>
      </c>
      <c r="DD2" s="142" t="str">
        <f>VLOOKUP(ROW(A1),$DA$2:$DC$200,2,FALSE)</f>
        <v xml:space="preserve"> ALLURE 01 (MZ 07)</v>
      </c>
      <c r="DE2" s="142" t="e">
        <f>VLOOKUP(ROW(A1),$DA$2:$DC$200,3,FALSE)</f>
        <v>#N/A</v>
      </c>
      <c r="DF2" s="142" t="str">
        <f>IF(ISERROR(DE2),"",INDEX(Профиль!$B$2:CV200,DE2,2))</f>
        <v/>
      </c>
      <c r="DG2" s="142" t="e">
        <f>VLOOKUP(ROW(A1),$DA$2:$DC$1001,3,FALSE)</f>
        <v>#N/A</v>
      </c>
      <c r="DH2" s="142">
        <f>IF(ISNUMBER(SEARCH(Бланк!$K$14,DF2)),MAX($DH$1:DH1)+1,0)</f>
        <v>0</v>
      </c>
      <c r="DI2" s="142" t="str">
        <f>DF2</f>
        <v/>
      </c>
      <c r="DJ2" s="142" t="e">
        <f>VLOOKUP(ROW(CR1),$DA$2:$DC$200,3,FALSE)</f>
        <v>#N/A</v>
      </c>
      <c r="DK2" s="142" t="e">
        <f>VLOOKUP(ROW(CR1),$DH$2:$DJ$200,2,FALSE)</f>
        <v>#N/A</v>
      </c>
      <c r="DL2" s="142" t="e">
        <f>VLOOKUP(ROW(A1),$DH$2:$DJ$200,3,FALSE)</f>
        <v>#N/A</v>
      </c>
      <c r="DM2" s="142" t="e">
        <f>INDEX(Профиль!$B$2:$Y$1001,DL2,10)</f>
        <v>#N/A</v>
      </c>
      <c r="EA2" s="142">
        <f>IF(ISNUMBER(SEARCH(Бланк!$I$16,D2)),MAX($EA$1:EA1)+1,0)</f>
        <v>1</v>
      </c>
      <c r="EB2" s="142" t="str">
        <f>VLOOKUP(F2,Профиль!A2:CI1516,2,FALSE)</f>
        <v xml:space="preserve"> ALLURE 01 (MZ 07)</v>
      </c>
      <c r="EC2" s="142" t="e">
        <f>IF(EA2&gt;0,VLOOKUP(Бланк!$I$16,D2:F2,3,FALSE),"")</f>
        <v>#N/A</v>
      </c>
      <c r="ED2" s="142" t="str">
        <f>VLOOKUP(ROW(AA1),$EA$2:$EC$200,2,FALSE)</f>
        <v xml:space="preserve"> ALLURE 01 (MZ 07)</v>
      </c>
      <c r="EE2" s="142" t="e">
        <f>VLOOKUP(ROW(AA1),$EA$2:$EC$200,3,FALSE)</f>
        <v>#N/A</v>
      </c>
      <c r="EF2" s="142" t="str">
        <f>IF(ISERROR(EE2),"",INDEX(Профиль!$B$2:DV200,EE2,2))</f>
        <v/>
      </c>
      <c r="EG2" s="142" t="e">
        <f>VLOOKUP(ROW(AA1),$EA$2:$EC$201,3,FALSE)</f>
        <v>#N/A</v>
      </c>
      <c r="EH2" s="142">
        <f>IF(ISNUMBER(SEARCH(Бланк!$K$16,EF2)),MAX($EH$1:EH1)+1,0)</f>
        <v>0</v>
      </c>
      <c r="EI2" s="142" t="str">
        <f>EF2</f>
        <v/>
      </c>
      <c r="EJ2" s="142" t="e">
        <f>VLOOKUP(ROW(DR1),$EA$2:$EC$200,3,FALSE)</f>
        <v>#N/A</v>
      </c>
      <c r="EK2" s="142" t="e">
        <f>VLOOKUP(ROW(DR1),$EH$2:$EJ$200,2,FALSE)</f>
        <v>#N/A</v>
      </c>
      <c r="EL2" s="142" t="e">
        <f>VLOOKUP(ROW(AA1),$EH$2:$EJ$200,3,FALSE)</f>
        <v>#N/A</v>
      </c>
      <c r="EM2" s="142" t="e">
        <f>INDEX(Профиль!$B$2:$Y$1001,EL2,10)</f>
        <v>#N/A</v>
      </c>
      <c r="FA2" s="142">
        <f>IF(ISNUMBER(SEARCH(Бланк!$I$18,D2)),MAX($FA$1:FA1)+1,0)</f>
        <v>1</v>
      </c>
      <c r="FB2" s="142" t="str">
        <f>VLOOKUP(F2,Профиль!A2:DI1516,2,FALSE)</f>
        <v xml:space="preserve"> ALLURE 01 (MZ 07)</v>
      </c>
      <c r="FC2" s="142" t="e">
        <f>IF(FA2&gt;0,VLOOKUP(Бланк!$I$18,D2:F2,3,FALSE),"")</f>
        <v>#N/A</v>
      </c>
      <c r="FD2" s="142" t="str">
        <f>VLOOKUP(ROW(A1),$FA$2:$FC$200,2,FALSE)</f>
        <v xml:space="preserve"> ALLURE 01 (MZ 07)</v>
      </c>
      <c r="FE2" s="142" t="e">
        <f>VLOOKUP(ROW(A1),$FA$2:$FC$200,3,FALSE)</f>
        <v>#N/A</v>
      </c>
      <c r="FF2" s="142" t="str">
        <f>IF(ISERROR(FE2),"",INDEX(Профиль!$B$2:EV200,FE2,2))</f>
        <v/>
      </c>
      <c r="FG2" s="142" t="e">
        <f>VLOOKUP(ROW(BA1),$FA$2:$FC$201,3,FALSE)</f>
        <v>#N/A</v>
      </c>
      <c r="FH2" s="142">
        <f>IF(ISNUMBER(SEARCH(Бланк!$K$18,FF2)),MAX($FH$1:FH1)+1,0)</f>
        <v>0</v>
      </c>
      <c r="FI2" s="142" t="str">
        <f>FF2</f>
        <v/>
      </c>
      <c r="FJ2" s="142" t="e">
        <f>VLOOKUP(ROW(ER1),$FA$2:$FC$200,3,FALSE)</f>
        <v>#N/A</v>
      </c>
      <c r="FK2" s="142" t="e">
        <f>VLOOKUP(ROW(ER1),$FH$2:$FJ$200,2,FALSE)</f>
        <v>#N/A</v>
      </c>
      <c r="FL2" s="142" t="e">
        <f>VLOOKUP(ROW(BA1),$FH$2:$FJ$200,3,FALSE)</f>
        <v>#N/A</v>
      </c>
      <c r="FM2" s="142" t="e">
        <f>INDEX(Профиль!$B$2:$Y$1001,FL2,10)</f>
        <v>#N/A</v>
      </c>
      <c r="GA2" s="142">
        <f>IF(ISNUMBER(SEARCH(Бланк!$I$20,D2)),MAX($GA$1:GA1)+1,0)</f>
        <v>1</v>
      </c>
      <c r="GB2" s="142" t="str">
        <f>VLOOKUP(F2,Профиль!A2:EI1516,2,FALSE)</f>
        <v xml:space="preserve"> ALLURE 01 (MZ 07)</v>
      </c>
      <c r="GC2" s="142" t="e">
        <f>IF(GA2&gt;0,VLOOKUP(Бланк!$I$20,D2:F2,3,FALSE),"")</f>
        <v>#N/A</v>
      </c>
      <c r="GD2" s="142" t="str">
        <f>VLOOKUP(ROW(AA1),$GA$2:$GC$200,2,FALSE)</f>
        <v xml:space="preserve"> ALLURE 01 (MZ 07)</v>
      </c>
      <c r="GE2" s="142" t="e">
        <f>VLOOKUP(ROW(AA1),$GA$2:$GC$200,3,FALSE)</f>
        <v>#N/A</v>
      </c>
      <c r="GF2" s="142" t="str">
        <f>IF(ISERROR(GE2),"",INDEX(Профиль!$B$2:FV200,GE2,2))</f>
        <v/>
      </c>
      <c r="GG2" s="142" t="e">
        <f>VLOOKUP(ROW(CA1),$GA$2:$GC$201,3,FALSE)</f>
        <v>#N/A</v>
      </c>
      <c r="GH2" s="142">
        <f>IF(ISNUMBER(SEARCH(Бланк!$K$20,GF2)),MAX($GH$1:GH1)+1,0)</f>
        <v>0</v>
      </c>
      <c r="GI2" s="142" t="str">
        <f>GF2</f>
        <v/>
      </c>
      <c r="GJ2" s="142" t="e">
        <f>VLOOKUP(ROW(FR1),$GA$2:$GC$200,3,FALSE)</f>
        <v>#N/A</v>
      </c>
      <c r="GK2" s="142" t="e">
        <f>VLOOKUP(ROW(FR1),$GH$2:$GJ$200,2,FALSE)</f>
        <v>#N/A</v>
      </c>
      <c r="GL2" s="142" t="e">
        <f>VLOOKUP(ROW(CA1),$GH$2:$GJ$200,3,FALSE)</f>
        <v>#N/A</v>
      </c>
      <c r="GM2" s="142" t="e">
        <f>INDEX(Профиль!$B$2:$Y$1001,GL2,10)</f>
        <v>#N/A</v>
      </c>
      <c r="HA2" s="142">
        <f>IF(ISNUMBER(SEARCH(Бланк!$I$22,D2)),MAX($HA$1:HA1)+1,0)</f>
        <v>1</v>
      </c>
      <c r="HB2" s="142" t="str">
        <f>VLOOKUP(F2,Профиль!A2:FI1516,2,FALSE)</f>
        <v xml:space="preserve"> ALLURE 01 (MZ 07)</v>
      </c>
      <c r="HC2" s="142" t="e">
        <f>IF(HA2&gt;0,VLOOKUP(Бланк!$I$22,D2:F2,3,FALSE),"")</f>
        <v>#N/A</v>
      </c>
      <c r="HD2" s="142" t="str">
        <f>VLOOKUP(ROW(BA1),$HA$2:$HC$200,2,FALSE)</f>
        <v xml:space="preserve"> ALLURE 01 (MZ 07)</v>
      </c>
      <c r="HE2" s="142" t="e">
        <f>VLOOKUP(ROW(BA1),$HA$2:$HC$200,3,FALSE)</f>
        <v>#N/A</v>
      </c>
      <c r="HF2" s="142" t="str">
        <f>IF(ISERROR(HE2),"",INDEX(Профиль!$B$2:GV200,HE2,2))</f>
        <v/>
      </c>
      <c r="HG2" s="142" t="e">
        <f>VLOOKUP(ROW(DA1),$HA$2:$HC$201,3,FALSE)</f>
        <v>#N/A</v>
      </c>
      <c r="HH2" s="142">
        <f>IF(ISNUMBER(SEARCH(Бланк!$K$22,HF2)),MAX($HH$1:HH1)+1,0)</f>
        <v>0</v>
      </c>
      <c r="HI2" s="142" t="str">
        <f>HF2</f>
        <v/>
      </c>
      <c r="HJ2" s="142" t="e">
        <f>VLOOKUP(ROW(GR1),$HA$2:$HC$200,3,FALSE)</f>
        <v>#N/A</v>
      </c>
      <c r="HK2" s="142" t="e">
        <f>VLOOKUP(ROW(GR1),$HH$2:$HJ$200,2,FALSE)</f>
        <v>#N/A</v>
      </c>
      <c r="HL2" s="142" t="e">
        <f>VLOOKUP(ROW(DA1),$HH$2:$HJ$200,3,FALSE)</f>
        <v>#N/A</v>
      </c>
      <c r="HM2" s="142" t="e">
        <f>INDEX(Профиль!$B$2:$Y$1001,HL2,10)</f>
        <v>#N/A</v>
      </c>
      <c r="IA2" s="142">
        <f>IF(ISNUMBER(SEARCH(Бланк!$I$24,D2)),MAX($IA$1:IA1)+1,0)</f>
        <v>1</v>
      </c>
      <c r="IB2" s="142" t="str">
        <f>VLOOKUP(F2,Профиль!A2:GI1516,2,FALSE)</f>
        <v xml:space="preserve"> ALLURE 01 (MZ 07)</v>
      </c>
      <c r="IC2" s="142" t="e">
        <f>IF(IA2&gt;0,VLOOKUP(Бланк!$I$24,D2:F2,3,FALSE),"")</f>
        <v>#N/A</v>
      </c>
      <c r="ID2" s="142" t="str">
        <f>VLOOKUP(ROW(CA1),$IA$2:$IC$200,2,FALSE)</f>
        <v xml:space="preserve"> ALLURE 01 (MZ 07)</v>
      </c>
      <c r="IE2" s="142" t="e">
        <f>VLOOKUP(ROW(CA1),$IA$2:$IC$200,3,FALSE)</f>
        <v>#N/A</v>
      </c>
      <c r="IF2" s="142" t="str">
        <f>IF(ISERROR(IE2),"",INDEX(Профиль!$B$2:HV200,IE2,2))</f>
        <v/>
      </c>
      <c r="IG2" s="142" t="e">
        <f>VLOOKUP(ROW(EA1),IA$2:$IC$201,3,FALSE)</f>
        <v>#N/A</v>
      </c>
      <c r="IH2" s="142">
        <f>IF(ISNUMBER(SEARCH(Бланк!$K$24,IF2)),MAX($IH$1:IH1)+1,0)</f>
        <v>0</v>
      </c>
      <c r="II2" s="142" t="str">
        <f>IF2</f>
        <v/>
      </c>
      <c r="IJ2" s="142" t="e">
        <f>VLOOKUP(ROW(HR1),$IA$2:$IC$200,3,FALSE)</f>
        <v>#N/A</v>
      </c>
      <c r="IK2" s="142" t="e">
        <f>VLOOKUP(ROW(HR1),$IH$2:$IJ$200,2,FALSE)</f>
        <v>#N/A</v>
      </c>
      <c r="IL2" s="142" t="e">
        <f>VLOOKUP(ROW(EA1),$IH$2:$IJ$200,3,FALSE)</f>
        <v>#N/A</v>
      </c>
      <c r="IM2" s="142" t="e">
        <f>INDEX(Профиль!$B$2:$Y$1001,IL2,10)</f>
        <v>#N/A</v>
      </c>
    </row>
    <row r="3" spans="1:250" x14ac:dyDescent="0.25">
      <c r="A3" s="142">
        <v>3</v>
      </c>
      <c r="B3" s="142">
        <f>IF(AND($E$1="ПУСТО",Профиль!B3&lt;&gt;""),MAX($B$1:B2)+1,IF(ISNUMBER(SEARCH($E$1,Профиль!G3)),MAX($B$1:B2)+1,0))</f>
        <v>2</v>
      </c>
      <c r="D3" s="142" t="str">
        <f>IF(ISERROR(F3),"",INDEX(Профиль!$B$2:$E$1001,F3,1))</f>
        <v xml:space="preserve"> ALLURE 01 (MZ 07)</v>
      </c>
      <c r="E3" s="142" t="str">
        <f>IF(ISERROR(F3),"",INDEX(Профиль!$B$2:$E$1001,F3,2))</f>
        <v>Черный Браш</v>
      </c>
      <c r="F3" s="142">
        <f>MATCH(ROW(A2),$B$2:B9,0)</f>
        <v>2</v>
      </c>
      <c r="G3" s="142" t="str">
        <f>IF(AND(COUNTIF(D$2:D3,D3)=1,D3&lt;&gt;""),COUNT(G$1:G2)+1,"")</f>
        <v/>
      </c>
      <c r="H3" s="142" t="str">
        <f t="shared" ref="H3:H66" si="0">D3</f>
        <v xml:space="preserve"> ALLURE 01 (MZ 07)</v>
      </c>
      <c r="I3" s="142" t="str">
        <f t="shared" ref="I3:I66" si="1">VLOOKUP(ROW(A2),G3:H201,2,FALSE)</f>
        <v xml:space="preserve"> ALLURE 02 (MZ 01)</v>
      </c>
      <c r="J3" s="142">
        <f>IF(ISNUMBER(SEARCH(Бланк!$I$6,D3)),MAX($J$1:J2)+1,0)</f>
        <v>2</v>
      </c>
      <c r="K3" s="142" t="str">
        <f>VLOOKUP(F3,Профиль!A3:AI1517,2,FALSE)</f>
        <v xml:space="preserve"> ALLURE 01 (MZ 07)</v>
      </c>
      <c r="L3" s="142">
        <f>IF(J3&gt;0,VLOOKUP(Бланк!$I$6,D3:F13,3,FALSE),"")</f>
        <v>2</v>
      </c>
      <c r="M3" s="142" t="str">
        <f t="shared" ref="M3:M66" si="2">VLOOKUP(ROW(A2),$J$2:$L$1001,2,FALSE)</f>
        <v xml:space="preserve"> ALLURE 01 (MZ 07)</v>
      </c>
      <c r="N3" s="142">
        <f t="shared" ref="N3:N66" si="3">VLOOKUP(ROW(A2),$J$2:$L$1001,3,FALSE)</f>
        <v>2</v>
      </c>
      <c r="O3" s="142" t="str">
        <f>IF(ISERROR(N3),"",INDEX(Профиль!$B$2:DD15007,N3,2))</f>
        <v>Черный Браш</v>
      </c>
      <c r="P3" s="142">
        <f t="shared" ref="P3:P66" si="4">VLOOKUP(ROW(A2),$J$2:$L$1001,3,FALSE)</f>
        <v>2</v>
      </c>
      <c r="Q3" s="142">
        <f>IF(ISNUMBER(SEARCH(Бланк!$K$6,O3)),MAX($Q$1:Q2)+1,0)</f>
        <v>1</v>
      </c>
      <c r="R3" s="142" t="str">
        <f t="shared" ref="R3:R66" si="5">O3</f>
        <v>Черный Браш</v>
      </c>
      <c r="S3" s="142">
        <f t="shared" ref="S3:S66" si="6">VLOOKUP(ROW(A2),$J$2:$L$1001,3,FALSE)</f>
        <v>2</v>
      </c>
      <c r="T3" s="142" t="e">
        <f>VLOOKUP(ROW(A2),$Q$2:$R$1001,2,FALSE)</f>
        <v>#N/A</v>
      </c>
      <c r="AA3" s="142">
        <f>IF(ISNUMBER(SEARCH(Бланк!$I$8,D3)),MAX($AA$1:AA2)+1,0)</f>
        <v>2</v>
      </c>
      <c r="AB3" s="142" t="str">
        <f>VLOOKUP(F3,Профиль!A3:AI1517,2,FALSE)</f>
        <v xml:space="preserve"> ALLURE 01 (MZ 07)</v>
      </c>
      <c r="AC3" s="142" t="e">
        <f>IF(AA3&gt;0,VLOOKUP(Бланк!$I$8,D3:F3,3,FALSE),"")</f>
        <v>#N/A</v>
      </c>
      <c r="AD3" s="142" t="str">
        <f t="shared" ref="AD3:AD66" si="7">VLOOKUP(ROW(R2),$AA$2:$AC$1001,2,FALSE)</f>
        <v xml:space="preserve"> ALLURE 01 (MZ 07)</v>
      </c>
      <c r="AE3" s="142" t="e">
        <f t="shared" ref="AE3:AE37" si="8">VLOOKUP(ROW(R2),$AA$2:$AC$1001,3,FALSE)</f>
        <v>#N/A</v>
      </c>
      <c r="AF3" s="142" t="str">
        <f>IF(ISERROR(AE3),"",INDEX(Профиль!$B$2:V201,AE3,2))</f>
        <v/>
      </c>
      <c r="AG3" s="142" t="e">
        <f t="shared" ref="AG3:AG37" si="9">VLOOKUP(ROW(R2),$AA$2:$AC$1001,3,FALSE)</f>
        <v>#N/A</v>
      </c>
      <c r="AH3" s="142">
        <f>IF(ISNUMBER(SEARCH(Бланк!$K$8,AF3)),MAX($AH$1:AH2)+1,0)</f>
        <v>0</v>
      </c>
      <c r="AI3" s="142" t="str">
        <f t="shared" ref="AI3:AI37" si="10">AF3</f>
        <v/>
      </c>
      <c r="AJ3" s="142" t="e">
        <f t="shared" ref="AJ3:AJ9" si="11">VLOOKUP(ROW(R2),$AA$2:$AC$1001,3,FALSE)</f>
        <v>#N/A</v>
      </c>
      <c r="AK3" s="142" t="e">
        <f t="shared" ref="AK3:AK14" si="12">VLOOKUP(ROW(R2),$AH$2:$AJ$1001,2,FALSE)</f>
        <v>#N/A</v>
      </c>
      <c r="BA3" s="142">
        <f>IF(ISNUMBER(SEARCH(Бланк!$I$10,D3)),MAX($BA$1:BA2)+1,0)</f>
        <v>2</v>
      </c>
      <c r="BB3" s="142" t="str">
        <f>VLOOKUP(F3,Профиль!A3:AI1517,2,FALSE)</f>
        <v xml:space="preserve"> ALLURE 01 (MZ 07)</v>
      </c>
      <c r="BC3" s="142" t="e">
        <f>IF(BA3&gt;0,VLOOKUP(Бланк!$I$10,D3:F3,3,FALSE),"")</f>
        <v>#N/A</v>
      </c>
      <c r="BD3" s="142" t="str">
        <f t="shared" ref="BD3:BD66" si="13">VLOOKUP(ROW(A2),$BA$2:$BC$1001,2,FALSE)</f>
        <v xml:space="preserve"> ALLURE 01 (MZ 07)</v>
      </c>
      <c r="BE3" s="142" t="e">
        <f t="shared" ref="BE3:BE66" si="14">VLOOKUP(ROW(A2),$BA$2:$BC$1001,3,FALSE)</f>
        <v>#N/A</v>
      </c>
      <c r="BF3" s="142" t="str">
        <f>IF(ISERROR(BE3),"",INDEX(Профиль!$B$2:AV201,BE3,2))</f>
        <v/>
      </c>
      <c r="BG3" s="142" t="e">
        <f t="shared" ref="BG3:BG41" si="15">VLOOKUP(ROW(AR2),$BA$2:$BC$1001,3,FALSE)</f>
        <v>#N/A</v>
      </c>
      <c r="BH3" s="142">
        <f>IF(ISNUMBER(SEARCH(Бланк!$K$10,BF3)),MAX($BH$1:BH2)+1,0)</f>
        <v>0</v>
      </c>
      <c r="BI3" s="142" t="str">
        <f t="shared" ref="BI3:BI40" si="16">BF3</f>
        <v/>
      </c>
      <c r="BJ3" s="142" t="e">
        <f>VLOOKUP(ROW(AR2),$BA$2:$BC$1001,3,FALSE)</f>
        <v>#N/A</v>
      </c>
      <c r="CA3" s="142">
        <f>IF(ISNUMBER(SEARCH(Бланк!$I$12,D3)),MAX($CA$1:CA2)+1,0)</f>
        <v>2</v>
      </c>
      <c r="CB3" s="142" t="str">
        <f>VLOOKUP(F3,Профиль!A3:AI1517,2,FALSE)</f>
        <v xml:space="preserve"> ALLURE 01 (MZ 07)</v>
      </c>
      <c r="CC3" s="142" t="e">
        <f>IF(CA3&gt;0,VLOOKUP(Бланк!$I$12,D3:F3,3,FALSE),"")</f>
        <v>#N/A</v>
      </c>
      <c r="CD3" s="142" t="str">
        <f t="shared" ref="CD3:CD66" si="17">VLOOKUP(ROW(A2),$CA$2:$CC$1001,2,FALSE)</f>
        <v xml:space="preserve"> ALLURE 01 (MZ 07)</v>
      </c>
      <c r="CE3" s="142" t="e">
        <f t="shared" ref="CE3:CE66" si="18">VLOOKUP(ROW(A2),$CA$2:$CC$200,3,FALSE)</f>
        <v>#N/A</v>
      </c>
      <c r="CF3" s="142" t="str">
        <f>IF(ISERROR(CE3),"",INDEX(Профиль!$B$2:BV201,CE3,2))</f>
        <v/>
      </c>
      <c r="CG3" s="142" t="e">
        <f t="shared" ref="CG3:CG66" si="19">VLOOKUP(ROW(BR2),$CA$2:$CC$1001,3,FALSE)</f>
        <v>#N/A</v>
      </c>
      <c r="CH3" s="142">
        <f>IF(ISNUMBER(SEARCH(Бланк!$K$12,CF3)),MAX($CH$1:CH2)+1,0)</f>
        <v>0</v>
      </c>
      <c r="CI3" s="142" t="str">
        <f t="shared" ref="CI3:CI66" si="20">CF3</f>
        <v/>
      </c>
      <c r="CJ3" s="142" t="e">
        <f t="shared" ref="CJ3:CJ39" si="21">VLOOKUP(ROW(BR2),$CA$2:$CC$200,3,FALSE)</f>
        <v>#N/A</v>
      </c>
      <c r="DA3" s="142">
        <f>IF(ISNUMBER(SEARCH(Бланк!$I$14,D3)),MAX($DA$1:DA2)+1,0)</f>
        <v>2</v>
      </c>
      <c r="DB3" s="142" t="str">
        <f>VLOOKUP(F3,Профиль!A3:BI1517,2,FALSE)</f>
        <v xml:space="preserve"> ALLURE 01 (MZ 07)</v>
      </c>
      <c r="DC3" s="142" t="e">
        <f>IF(DA3&gt;0,VLOOKUP(Бланк!$I$14,D3:F3,3,FALSE),"")</f>
        <v>#N/A</v>
      </c>
      <c r="DD3" s="142" t="str">
        <f t="shared" ref="DD3:DD66" si="22">VLOOKUP(ROW(A2),$DA$2:$DC$200,2,FALSE)</f>
        <v xml:space="preserve"> ALLURE 01 (MZ 07)</v>
      </c>
      <c r="DE3" s="142" t="e">
        <f t="shared" ref="DE3:DE66" si="23">VLOOKUP(ROW(A2),$DA$2:$DC$200,3,FALSE)</f>
        <v>#N/A</v>
      </c>
      <c r="DF3" s="142" t="str">
        <f>IF(ISERROR(DE3),"",INDEX(Профиль!$B$2:CV201,DE3,2))</f>
        <v/>
      </c>
      <c r="DG3" s="142" t="e">
        <f t="shared" ref="DG3:DG66" si="24">VLOOKUP(ROW(A2),$DA$2:$DC$1001,3,FALSE)</f>
        <v>#N/A</v>
      </c>
      <c r="DH3" s="142">
        <f>IF(ISNUMBER(SEARCH(Бланк!$K$14,DF3)),MAX($DH$1:DH2)+1,0)</f>
        <v>0</v>
      </c>
      <c r="DI3" s="142" t="str">
        <f t="shared" ref="DI3:DI38" si="25">DF3</f>
        <v/>
      </c>
      <c r="DJ3" s="142" t="e">
        <f t="shared" ref="DJ3:DJ38" si="26">VLOOKUP(ROW(CR2),$DA$2:$DC$200,3,FALSE)</f>
        <v>#N/A</v>
      </c>
      <c r="EA3" s="142">
        <f>IF(ISNUMBER(SEARCH(Бланк!$I$16,D3)),MAX($EA$1:EA2)+1,0)</f>
        <v>2</v>
      </c>
      <c r="EB3" s="142" t="str">
        <f>VLOOKUP(F3,Профиль!A3:CI1517,2,FALSE)</f>
        <v xml:space="preserve"> ALLURE 01 (MZ 07)</v>
      </c>
      <c r="EC3" s="142" t="e">
        <f>IF(EA3&gt;0,VLOOKUP(Бланк!$I$16,D3:F3,3,FALSE),"")</f>
        <v>#N/A</v>
      </c>
      <c r="ED3" s="142" t="str">
        <f t="shared" ref="ED3:ED66" si="27">VLOOKUP(ROW(AA2),$EA$2:$EC$200,2,FALSE)</f>
        <v xml:space="preserve"> ALLURE 01 (MZ 07)</v>
      </c>
      <c r="EE3" s="142" t="e">
        <f t="shared" ref="EE3:EE66" si="28">VLOOKUP(ROW(AA2),$EA$2:$EC$200,3,FALSE)</f>
        <v>#N/A</v>
      </c>
      <c r="EF3" s="142" t="str">
        <f>IF(ISERROR(EE3),"",INDEX(Профиль!$B$2:DV201,EE3,2))</f>
        <v/>
      </c>
      <c r="EG3" s="142" t="e">
        <f t="shared" ref="EG3:EG66" si="29">VLOOKUP(ROW(AA2),$EA$2:$EC$201,3,FALSE)</f>
        <v>#N/A</v>
      </c>
      <c r="EH3" s="142">
        <f>IF(ISNUMBER(SEARCH(Бланк!$K$16,EF3)),MAX($EH$1:EH2)+1,0)</f>
        <v>0</v>
      </c>
      <c r="EI3" s="142" t="str">
        <f t="shared" ref="EI3:EI40" si="30">EF3</f>
        <v/>
      </c>
      <c r="EJ3" s="142" t="e">
        <f>VLOOKUP(ROW(DR2),$EA$2:$EC$200,3,FALSE)</f>
        <v>#N/A</v>
      </c>
      <c r="FA3" s="142">
        <f>IF(ISNUMBER(SEARCH(Бланк!$I$18,D3)),MAX($FA$1:FA2)+1,0)</f>
        <v>2</v>
      </c>
      <c r="FB3" s="142" t="str">
        <f>VLOOKUP(F3,Профиль!A3:DI1517,2,FALSE)</f>
        <v xml:space="preserve"> ALLURE 01 (MZ 07)</v>
      </c>
      <c r="FC3" s="142" t="e">
        <f>IF(FA3&gt;0,VLOOKUP(Бланк!$I$18,D3:F3,3,FALSE),"")</f>
        <v>#N/A</v>
      </c>
      <c r="FD3" s="142" t="str">
        <f t="shared" ref="FD3:FD66" si="31">VLOOKUP(ROW(A2),$FA$2:$FC$200,2,FALSE)</f>
        <v xml:space="preserve"> ALLURE 01 (MZ 07)</v>
      </c>
      <c r="FE3" s="142" t="e">
        <f t="shared" ref="FE3:FE66" si="32">VLOOKUP(ROW(A2),$FA$2:$FC$200,3,FALSE)</f>
        <v>#N/A</v>
      </c>
      <c r="FF3" s="142" t="str">
        <f>IF(ISERROR(FE3),"",INDEX(Профиль!$B$2:EV201,FE3,2))</f>
        <v/>
      </c>
      <c r="FG3" s="142" t="e">
        <f t="shared" ref="FG3:FG66" si="33">VLOOKUP(ROW(BA2),$FA$2:$FC$201,3,FALSE)</f>
        <v>#N/A</v>
      </c>
      <c r="FH3" s="142">
        <f>IF(ISNUMBER(SEARCH(Бланк!$K$18,FF3)),MAX($FH$1:FH2)+1,0)</f>
        <v>0</v>
      </c>
      <c r="FI3" s="142" t="str">
        <f t="shared" ref="FI3:FI66" si="34">FF3</f>
        <v/>
      </c>
      <c r="FJ3" s="142" t="e">
        <f t="shared" ref="FJ3:FJ66" si="35">VLOOKUP(ROW(ER2),$FA$2:$FC$200,3,FALSE)</f>
        <v>#N/A</v>
      </c>
      <c r="GA3" s="142">
        <f>IF(ISNUMBER(SEARCH(Бланк!$I$20,D3)),MAX($GA$1:GA2)+1,0)</f>
        <v>2</v>
      </c>
      <c r="GB3" s="142" t="str">
        <f>VLOOKUP(F3,Профиль!A3:EI1517,2,FALSE)</f>
        <v xml:space="preserve"> ALLURE 01 (MZ 07)</v>
      </c>
      <c r="GC3" s="142" t="e">
        <f>IF(GA3&gt;0,VLOOKUP(Бланк!$I$20,D3:F3,3,FALSE),"")</f>
        <v>#N/A</v>
      </c>
      <c r="GD3" s="142" t="str">
        <f t="shared" ref="GD3:GD66" si="36">VLOOKUP(ROW(AA2),$GA$2:$GC$200,2,FALSE)</f>
        <v xml:space="preserve"> ALLURE 01 (MZ 07)</v>
      </c>
      <c r="GE3" s="142" t="e">
        <f t="shared" ref="GE3:GE66" si="37">VLOOKUP(ROW(AA2),$GA$2:$GC$200,3,FALSE)</f>
        <v>#N/A</v>
      </c>
      <c r="GF3" s="142" t="str">
        <f>IF(ISERROR(GE3),"",INDEX(Профиль!$B$2:FV201,GE3,2))</f>
        <v/>
      </c>
      <c r="GG3" s="142" t="e">
        <f t="shared" ref="GG3:GG66" si="38">VLOOKUP(ROW(CA2),$GA$2:$GC$201,3,FALSE)</f>
        <v>#N/A</v>
      </c>
      <c r="GH3" s="142">
        <f>IF(ISNUMBER(SEARCH(Бланк!$K$20,GF3)),MAX($GH$1:GH2)+1,0)</f>
        <v>0</v>
      </c>
      <c r="GI3" s="142" t="str">
        <f t="shared" ref="GI3:GI66" si="39">GF3</f>
        <v/>
      </c>
      <c r="GJ3" s="142" t="e">
        <f t="shared" ref="GJ3:GJ66" si="40">VLOOKUP(ROW(FR2),$GA$2:$GC$200,3,FALSE)</f>
        <v>#N/A</v>
      </c>
      <c r="HA3" s="142">
        <f>IF(ISNUMBER(SEARCH(Бланк!$I$22,D3)),MAX($HA$1:HA2)+1,0)</f>
        <v>2</v>
      </c>
      <c r="HB3" s="142" t="str">
        <f>VLOOKUP(F3,Профиль!A3:FI1517,2,FALSE)</f>
        <v xml:space="preserve"> ALLURE 01 (MZ 07)</v>
      </c>
      <c r="HC3" s="142" t="e">
        <f>IF(HA3&gt;0,VLOOKUP(Бланк!$I$22,D3:F3,3,FALSE),"")</f>
        <v>#N/A</v>
      </c>
      <c r="HD3" s="142" t="str">
        <f t="shared" ref="HD3:HD66" si="41">VLOOKUP(ROW(BA2),$HA$2:$HC$200,2,FALSE)</f>
        <v xml:space="preserve"> ALLURE 01 (MZ 07)</v>
      </c>
      <c r="HE3" s="142" t="e">
        <f t="shared" ref="HE3:HE66" si="42">VLOOKUP(ROW(BA2),$HA$2:$HC$200,3,FALSE)</f>
        <v>#N/A</v>
      </c>
      <c r="HF3" s="142" t="str">
        <f>IF(ISERROR(HE3),"",INDEX(Профиль!$B$2:GV201,HE3,2))</f>
        <v/>
      </c>
      <c r="HG3" s="142" t="e">
        <f t="shared" ref="HG3:HG66" si="43">VLOOKUP(ROW(DA2),$HA$2:$HC$201,3,FALSE)</f>
        <v>#N/A</v>
      </c>
      <c r="HH3" s="142">
        <f>IF(ISNUMBER(SEARCH(Бланк!$K$22,HF3)),MAX($HH$1:HH2)+1,0)</f>
        <v>0</v>
      </c>
      <c r="HI3" s="142" t="str">
        <f t="shared" ref="HI3:HI40" si="44">HF3</f>
        <v/>
      </c>
      <c r="HJ3" s="142" t="e">
        <f t="shared" ref="HJ3:HJ40" si="45">VLOOKUP(ROW(GR2),$HA$2:$HC$200,3,FALSE)</f>
        <v>#N/A</v>
      </c>
      <c r="IA3" s="142">
        <f>IF(ISNUMBER(SEARCH(Бланк!$I$24,D3)),MAX($IA$1:IA2)+1,0)</f>
        <v>2</v>
      </c>
      <c r="IB3" s="142" t="str">
        <f>VLOOKUP(F3,Профиль!A3:GI1517,2,FALSE)</f>
        <v xml:space="preserve"> ALLURE 01 (MZ 07)</v>
      </c>
      <c r="IC3" s="142" t="e">
        <f>IF(IA3&gt;0,VLOOKUP(Бланк!$I$24,D3:F3,3,FALSE),"")</f>
        <v>#N/A</v>
      </c>
      <c r="ID3" s="142" t="str">
        <f t="shared" ref="ID3:ID66" si="46">VLOOKUP(ROW(CA2),$IA$2:$IC$200,2,FALSE)</f>
        <v xml:space="preserve"> ALLURE 01 (MZ 07)</v>
      </c>
      <c r="IE3" s="142" t="e">
        <f t="shared" ref="IE3:IE66" si="47">VLOOKUP(ROW(CA2),$IA$2:$IC$200,3,FALSE)</f>
        <v>#N/A</v>
      </c>
      <c r="IF3" s="142" t="str">
        <f>IF(ISERROR(IE3),"",INDEX(Профиль!$B$2:HV201,IE3,2))</f>
        <v/>
      </c>
      <c r="IG3" s="142" t="e">
        <f>VLOOKUP(ROW(EA2),IA$2:$IC$201,3,FALSE)</f>
        <v>#N/A</v>
      </c>
      <c r="IH3" s="142">
        <f>IF(ISNUMBER(SEARCH(Бланк!$K$24,IF3)),MAX($IH$1:IH2)+1,0)</f>
        <v>0</v>
      </c>
      <c r="II3" s="142" t="str">
        <f t="shared" ref="II3:II40" si="48">IF3</f>
        <v/>
      </c>
      <c r="IJ3" s="142" t="e">
        <f t="shared" ref="IJ3:IJ66" si="49">VLOOKUP(ROW(HR2),$IA$2:$IC$200,3,FALSE)</f>
        <v>#N/A</v>
      </c>
    </row>
    <row r="4" spans="1:250" x14ac:dyDescent="0.25">
      <c r="A4" s="142">
        <v>4</v>
      </c>
      <c r="B4" s="142">
        <f>IF(AND($E$1="ПУСТО",Профиль!B4&lt;&gt;""),MAX($B$1:B3)+1,IF(ISNUMBER(SEARCH($E$1,Профиль!G4)),MAX($B$1:B3)+1,0))</f>
        <v>3</v>
      </c>
      <c r="D4" s="142" t="str">
        <f>IF(ISERROR(F4),"",INDEX(Профиль!$B$2:$E$1001,F4,1))</f>
        <v xml:space="preserve"> ALLURE 02 (MZ 01)</v>
      </c>
      <c r="E4" s="142" t="str">
        <f>IF(ISERROR(F4),"",INDEX(Профиль!$B$2:$E$1001,F4,2))</f>
        <v>Серебро</v>
      </c>
      <c r="F4" s="142">
        <f>MATCH(ROW(A3),$B$2:B10,0)</f>
        <v>3</v>
      </c>
      <c r="G4" s="142">
        <f>IF(AND(COUNTIF(D$2:D4,D4)=1,D4&lt;&gt;""),COUNT(G$1:G3)+1,"")</f>
        <v>2</v>
      </c>
      <c r="H4" s="142" t="str">
        <f t="shared" si="0"/>
        <v xml:space="preserve"> ALLURE 02 (MZ 01)</v>
      </c>
      <c r="I4" s="142" t="str">
        <f t="shared" si="1"/>
        <v xml:space="preserve"> ALLURE 03 (MF 30/31)</v>
      </c>
      <c r="J4" s="142">
        <f>IF(ISNUMBER(SEARCH(Бланк!$I$6,D4)),MAX($J$1:J3)+1,0)</f>
        <v>0</v>
      </c>
      <c r="K4" s="142" t="str">
        <f>VLOOKUP(F4,Профиль!A4:AI1518,2,FALSE)</f>
        <v xml:space="preserve"> ALLURE 02 (MZ 01)</v>
      </c>
      <c r="L4" s="142" t="str">
        <f>IF(J4&gt;0,VLOOKUP(Бланк!$I$6,D4:F14,3,FALSE),"")</f>
        <v/>
      </c>
      <c r="M4" s="142" t="e">
        <f t="shared" si="2"/>
        <v>#N/A</v>
      </c>
      <c r="N4" s="142" t="e">
        <f t="shared" si="3"/>
        <v>#N/A</v>
      </c>
      <c r="O4" s="142" t="str">
        <f>IF(ISERROR(N4),"",INDEX(Профиль!$B$2:DD15008,N4,2))</f>
        <v/>
      </c>
      <c r="P4" s="142" t="e">
        <f t="shared" si="4"/>
        <v>#N/A</v>
      </c>
      <c r="Q4" s="142">
        <f>IF(ISNUMBER(SEARCH(Бланк!$K$6,O4)),MAX($Q$1:Q3)+1,0)</f>
        <v>0</v>
      </c>
      <c r="R4" s="142" t="str">
        <f t="shared" si="5"/>
        <v/>
      </c>
      <c r="S4" s="142" t="e">
        <f t="shared" si="6"/>
        <v>#N/A</v>
      </c>
      <c r="T4" s="142" t="e">
        <f>VLOOKUP(ROW(A3),$Q$2:$R$1001,2,FALSE)</f>
        <v>#N/A</v>
      </c>
      <c r="V4" s="142" t="s">
        <v>92</v>
      </c>
      <c r="W4" s="142" t="s">
        <v>69</v>
      </c>
      <c r="X4" s="142" t="s">
        <v>1</v>
      </c>
      <c r="Y4" s="142" t="s">
        <v>131</v>
      </c>
      <c r="AA4" s="142">
        <f>IF(ISNUMBER(SEARCH(Бланк!$I$8,D4)),MAX($AA$1:AA3)+1,0)</f>
        <v>3</v>
      </c>
      <c r="AB4" s="142" t="str">
        <f>VLOOKUP(F4,Профиль!A4:AI1518,2,FALSE)</f>
        <v xml:space="preserve"> ALLURE 02 (MZ 01)</v>
      </c>
      <c r="AC4" s="142" t="e">
        <f>IF(AA4&gt;0,VLOOKUP(Бланк!$I$8,D4:F4,3,FALSE),"")</f>
        <v>#N/A</v>
      </c>
      <c r="AD4" s="142" t="str">
        <f t="shared" si="7"/>
        <v xml:space="preserve"> ALLURE 02 (MZ 01)</v>
      </c>
      <c r="AE4" s="142" t="e">
        <f t="shared" si="8"/>
        <v>#N/A</v>
      </c>
      <c r="AF4" s="142" t="str">
        <f>IF(ISERROR(AE4),"",INDEX(Профиль!$B$2:V202,AE4,2))</f>
        <v/>
      </c>
      <c r="AG4" s="142" t="e">
        <f t="shared" si="9"/>
        <v>#N/A</v>
      </c>
      <c r="AH4" s="142">
        <f>IF(ISNUMBER(SEARCH(Бланк!$K$8,AF4)),MAX($AH$1:AH3)+1,0)</f>
        <v>0</v>
      </c>
      <c r="AI4" s="142" t="str">
        <f t="shared" si="10"/>
        <v/>
      </c>
      <c r="AJ4" s="142" t="e">
        <f t="shared" si="11"/>
        <v>#N/A</v>
      </c>
      <c r="AK4" s="142" t="e">
        <f t="shared" si="12"/>
        <v>#N/A</v>
      </c>
      <c r="AM4" s="142" t="s">
        <v>92</v>
      </c>
      <c r="AN4" s="142" t="s">
        <v>69</v>
      </c>
      <c r="AO4" s="142" t="s">
        <v>1</v>
      </c>
      <c r="AP4" s="142" t="s">
        <v>131</v>
      </c>
      <c r="BA4" s="142">
        <f>IF(ISNUMBER(SEARCH(Бланк!$I$10,D4)),MAX($BA$1:BA3)+1,0)</f>
        <v>3</v>
      </c>
      <c r="BB4" s="142" t="str">
        <f>VLOOKUP(F4,Профиль!A4:AI1518,2,FALSE)</f>
        <v xml:space="preserve"> ALLURE 02 (MZ 01)</v>
      </c>
      <c r="BC4" s="142" t="e">
        <f>IF(BA4&gt;0,VLOOKUP(Бланк!$I$10,D4:F4,3,FALSE),"")</f>
        <v>#N/A</v>
      </c>
      <c r="BD4" s="142" t="str">
        <f t="shared" si="13"/>
        <v xml:space="preserve"> ALLURE 02 (MZ 01)</v>
      </c>
      <c r="BE4" s="142" t="e">
        <f t="shared" si="14"/>
        <v>#N/A</v>
      </c>
      <c r="BF4" s="142" t="str">
        <f>IF(ISERROR(BE4),"",INDEX(Профиль!$B$2:AV202,BE4,2))</f>
        <v/>
      </c>
      <c r="BG4" s="142" t="e">
        <f t="shared" si="15"/>
        <v>#N/A</v>
      </c>
      <c r="BH4" s="142">
        <f>IF(ISNUMBER(SEARCH(Бланк!$K$10,BF4)),MAX($BH$1:BH3)+1,0)</f>
        <v>0</v>
      </c>
      <c r="BI4" s="142" t="str">
        <f t="shared" si="16"/>
        <v/>
      </c>
      <c r="BJ4" s="142" t="e">
        <f t="shared" ref="BJ4:BJ20" si="50">VLOOKUP(ROW(AR3),$BA$2:$BC$1001,3,FALSE)</f>
        <v>#N/A</v>
      </c>
      <c r="BM4" s="142" t="s">
        <v>92</v>
      </c>
      <c r="BN4" s="142" t="s">
        <v>69</v>
      </c>
      <c r="BO4" s="142" t="s">
        <v>1</v>
      </c>
      <c r="BP4" s="142" t="s">
        <v>131</v>
      </c>
      <c r="CA4" s="142">
        <f>IF(ISNUMBER(SEARCH(Бланк!$I$12,D4)),MAX($CA$1:CA3)+1,0)</f>
        <v>3</v>
      </c>
      <c r="CB4" s="142" t="str">
        <f>VLOOKUP(F4,Профиль!A4:AI1518,2,FALSE)</f>
        <v xml:space="preserve"> ALLURE 02 (MZ 01)</v>
      </c>
      <c r="CC4" s="142" t="e">
        <f>IF(CA4&gt;0,VLOOKUP(Бланк!$I$12,D4:F4,3,FALSE),"")</f>
        <v>#N/A</v>
      </c>
      <c r="CD4" s="142" t="str">
        <f t="shared" si="17"/>
        <v xml:space="preserve"> ALLURE 02 (MZ 01)</v>
      </c>
      <c r="CE4" s="142" t="e">
        <f t="shared" si="18"/>
        <v>#N/A</v>
      </c>
      <c r="CF4" s="142" t="str">
        <f>IF(ISERROR(CE4),"",INDEX(Профиль!$B$2:BV202,CE4,2))</f>
        <v/>
      </c>
      <c r="CG4" s="142" t="e">
        <f t="shared" si="19"/>
        <v>#N/A</v>
      </c>
      <c r="CH4" s="142">
        <f>IF(ISNUMBER(SEARCH(Бланк!$K$12,CF4)),MAX($CH$1:CH3)+1,0)</f>
        <v>0</v>
      </c>
      <c r="CI4" s="142" t="str">
        <f t="shared" si="20"/>
        <v/>
      </c>
      <c r="CJ4" s="142" t="e">
        <f t="shared" si="21"/>
        <v>#N/A</v>
      </c>
      <c r="CM4" s="142" t="s">
        <v>92</v>
      </c>
      <c r="CN4" s="142" t="s">
        <v>69</v>
      </c>
      <c r="CO4" s="142" t="s">
        <v>1</v>
      </c>
      <c r="CP4" s="142" t="s">
        <v>131</v>
      </c>
      <c r="DA4" s="142">
        <f>IF(ISNUMBER(SEARCH(Бланк!$I$14,D4)),MAX($DA$1:DA3)+1,0)</f>
        <v>3</v>
      </c>
      <c r="DB4" s="142" t="str">
        <f>VLOOKUP(F4,Профиль!A4:BI1518,2,FALSE)</f>
        <v xml:space="preserve"> ALLURE 02 (MZ 01)</v>
      </c>
      <c r="DC4" s="142" t="e">
        <f>IF(DA4&gt;0,VLOOKUP(Бланк!$I$14,D4:F4,3,FALSE),"")</f>
        <v>#N/A</v>
      </c>
      <c r="DD4" s="142" t="str">
        <f t="shared" si="22"/>
        <v xml:space="preserve"> ALLURE 02 (MZ 01)</v>
      </c>
      <c r="DE4" s="142" t="e">
        <f t="shared" si="23"/>
        <v>#N/A</v>
      </c>
      <c r="DF4" s="142" t="str">
        <f>IF(ISERROR(DE4),"",INDEX(Профиль!$B$2:CV202,DE4,2))</f>
        <v/>
      </c>
      <c r="DG4" s="142" t="e">
        <f t="shared" si="24"/>
        <v>#N/A</v>
      </c>
      <c r="DH4" s="142">
        <f>IF(ISNUMBER(SEARCH(Бланк!$K$14,DF4)),MAX($DH$1:DH3)+1,0)</f>
        <v>0</v>
      </c>
      <c r="DI4" s="142" t="str">
        <f t="shared" si="25"/>
        <v/>
      </c>
      <c r="DJ4" s="142" t="e">
        <f t="shared" si="26"/>
        <v>#N/A</v>
      </c>
      <c r="DM4" s="142" t="s">
        <v>92</v>
      </c>
      <c r="DN4" s="142" t="s">
        <v>69</v>
      </c>
      <c r="DO4" s="142" t="s">
        <v>1</v>
      </c>
      <c r="DP4" s="142" t="s">
        <v>131</v>
      </c>
      <c r="EA4" s="142">
        <f>IF(ISNUMBER(SEARCH(Бланк!$I$16,D4)),MAX($EA$1:EA3)+1,0)</f>
        <v>3</v>
      </c>
      <c r="EB4" s="142" t="str">
        <f>VLOOKUP(F4,Профиль!A4:CI1518,2,FALSE)</f>
        <v xml:space="preserve"> ALLURE 02 (MZ 01)</v>
      </c>
      <c r="EC4" s="142" t="e">
        <f>IF(EA4&gt;0,VLOOKUP(Бланк!$I$16,D4:F4,3,FALSE),"")</f>
        <v>#N/A</v>
      </c>
      <c r="ED4" s="142" t="str">
        <f t="shared" si="27"/>
        <v xml:space="preserve"> ALLURE 02 (MZ 01)</v>
      </c>
      <c r="EE4" s="142" t="e">
        <f t="shared" si="28"/>
        <v>#N/A</v>
      </c>
      <c r="EF4" s="142" t="str">
        <f>IF(ISERROR(EE4),"",INDEX(Профиль!$B$2:DV202,EE4,2))</f>
        <v/>
      </c>
      <c r="EG4" s="142" t="e">
        <f t="shared" si="29"/>
        <v>#N/A</v>
      </c>
      <c r="EH4" s="142">
        <f>IF(ISNUMBER(SEARCH(Бланк!$K$16,EF4)),MAX($EH$1:EH3)+1,0)</f>
        <v>0</v>
      </c>
      <c r="EI4" s="142" t="str">
        <f t="shared" si="30"/>
        <v/>
      </c>
      <c r="EJ4" s="142" t="e">
        <f t="shared" ref="EJ4:EJ40" si="51">VLOOKUP(ROW(DR3),$EA$2:$EC$200,3,FALSE)</f>
        <v>#N/A</v>
      </c>
      <c r="EM4" s="142" t="s">
        <v>92</v>
      </c>
      <c r="EN4" s="142" t="s">
        <v>69</v>
      </c>
      <c r="EO4" s="142" t="s">
        <v>1</v>
      </c>
      <c r="EP4" s="142" t="s">
        <v>131</v>
      </c>
      <c r="FA4" s="142">
        <f>IF(ISNUMBER(SEARCH(Бланк!$I$18,D4)),MAX($FA$1:FA3)+1,0)</f>
        <v>3</v>
      </c>
      <c r="FB4" s="142" t="str">
        <f>VLOOKUP(F4,Профиль!A4:DI1518,2,FALSE)</f>
        <v xml:space="preserve"> ALLURE 02 (MZ 01)</v>
      </c>
      <c r="FC4" s="142" t="e">
        <f>IF(FA4&gt;0,VLOOKUP(Бланк!$I$18,D4:F4,3,FALSE),"")</f>
        <v>#N/A</v>
      </c>
      <c r="FD4" s="142" t="str">
        <f t="shared" si="31"/>
        <v xml:space="preserve"> ALLURE 02 (MZ 01)</v>
      </c>
      <c r="FE4" s="142" t="e">
        <f t="shared" si="32"/>
        <v>#N/A</v>
      </c>
      <c r="FF4" s="142" t="str">
        <f>IF(ISERROR(FE4),"",INDEX(Профиль!$B$2:EV202,FE4,2))</f>
        <v/>
      </c>
      <c r="FG4" s="142" t="e">
        <f t="shared" si="33"/>
        <v>#N/A</v>
      </c>
      <c r="FH4" s="142">
        <f>IF(ISNUMBER(SEARCH(Бланк!$K$18,FF4)),MAX($FH$1:FH3)+1,0)</f>
        <v>0</v>
      </c>
      <c r="FI4" s="142" t="str">
        <f t="shared" si="34"/>
        <v/>
      </c>
      <c r="FJ4" s="142" t="e">
        <f t="shared" si="35"/>
        <v>#N/A</v>
      </c>
      <c r="FM4" s="142" t="s">
        <v>92</v>
      </c>
      <c r="FN4" s="142" t="s">
        <v>69</v>
      </c>
      <c r="FO4" s="142" t="s">
        <v>1</v>
      </c>
      <c r="FP4" s="142" t="s">
        <v>131</v>
      </c>
      <c r="GA4" s="142">
        <f>IF(ISNUMBER(SEARCH(Бланк!$I$20,D4)),MAX($GA$1:GA3)+1,0)</f>
        <v>3</v>
      </c>
      <c r="GB4" s="142" t="str">
        <f>VLOOKUP(F4,Профиль!A4:EI1518,2,FALSE)</f>
        <v xml:space="preserve"> ALLURE 02 (MZ 01)</v>
      </c>
      <c r="GC4" s="142" t="e">
        <f>IF(GA4&gt;0,VLOOKUP(Бланк!$I$20,D4:F4,3,FALSE),"")</f>
        <v>#N/A</v>
      </c>
      <c r="GD4" s="142" t="str">
        <f t="shared" si="36"/>
        <v xml:space="preserve"> ALLURE 02 (MZ 01)</v>
      </c>
      <c r="GE4" s="142" t="e">
        <f t="shared" si="37"/>
        <v>#N/A</v>
      </c>
      <c r="GF4" s="142" t="str">
        <f>IF(ISERROR(GE4),"",INDEX(Профиль!$B$2:FV202,GE4,2))</f>
        <v/>
      </c>
      <c r="GG4" s="142" t="e">
        <f t="shared" si="38"/>
        <v>#N/A</v>
      </c>
      <c r="GH4" s="142">
        <f>IF(ISNUMBER(SEARCH(Бланк!$K$20,GF4)),MAX($GH$1:GH3)+1,0)</f>
        <v>0</v>
      </c>
      <c r="GI4" s="142" t="str">
        <f t="shared" si="39"/>
        <v/>
      </c>
      <c r="GJ4" s="142" t="e">
        <f t="shared" si="40"/>
        <v>#N/A</v>
      </c>
      <c r="GM4" s="142" t="s">
        <v>92</v>
      </c>
      <c r="GN4" s="142" t="s">
        <v>69</v>
      </c>
      <c r="GO4" s="142" t="s">
        <v>1</v>
      </c>
      <c r="GP4" s="142" t="s">
        <v>131</v>
      </c>
      <c r="HA4" s="142">
        <f>IF(ISNUMBER(SEARCH(Бланк!$I$22,D4)),MAX($HA$1:HA3)+1,0)</f>
        <v>3</v>
      </c>
      <c r="HB4" s="142" t="str">
        <f>VLOOKUP(F4,Профиль!A4:FI1518,2,FALSE)</f>
        <v xml:space="preserve"> ALLURE 02 (MZ 01)</v>
      </c>
      <c r="HC4" s="142" t="e">
        <f>IF(HA4&gt;0,VLOOKUP(Бланк!$I$22,D4:F4,3,FALSE),"")</f>
        <v>#N/A</v>
      </c>
      <c r="HD4" s="142" t="str">
        <f t="shared" si="41"/>
        <v xml:space="preserve"> ALLURE 02 (MZ 01)</v>
      </c>
      <c r="HE4" s="142" t="e">
        <f t="shared" si="42"/>
        <v>#N/A</v>
      </c>
      <c r="HF4" s="142" t="str">
        <f>IF(ISERROR(HE4),"",INDEX(Профиль!$B$2:GV202,HE4,2))</f>
        <v/>
      </c>
      <c r="HG4" s="142" t="e">
        <f t="shared" si="43"/>
        <v>#N/A</v>
      </c>
      <c r="HH4" s="142">
        <f>IF(ISNUMBER(SEARCH(Бланк!$K$22,HF4)),MAX($HH$1:HH3)+1,0)</f>
        <v>0</v>
      </c>
      <c r="HI4" s="142" t="str">
        <f t="shared" si="44"/>
        <v/>
      </c>
      <c r="HJ4" s="142" t="e">
        <f t="shared" si="45"/>
        <v>#N/A</v>
      </c>
      <c r="HM4" s="142" t="s">
        <v>92</v>
      </c>
      <c r="HN4" s="142" t="s">
        <v>69</v>
      </c>
      <c r="HO4" s="142" t="s">
        <v>1</v>
      </c>
      <c r="HP4" s="142" t="s">
        <v>131</v>
      </c>
      <c r="IA4" s="142">
        <f>IF(ISNUMBER(SEARCH(Бланк!$I$24,D4)),MAX($IA$1:IA3)+1,0)</f>
        <v>3</v>
      </c>
      <c r="IB4" s="142" t="str">
        <f>VLOOKUP(F4,Профиль!A4:GI1518,2,FALSE)</f>
        <v xml:space="preserve"> ALLURE 02 (MZ 01)</v>
      </c>
      <c r="IC4" s="142" t="e">
        <f>IF(IA4&gt;0,VLOOKUP(Бланк!$I$24,D4:F4,3,FALSE),"")</f>
        <v>#N/A</v>
      </c>
      <c r="ID4" s="142" t="str">
        <f t="shared" si="46"/>
        <v xml:space="preserve"> ALLURE 02 (MZ 01)</v>
      </c>
      <c r="IE4" s="142" t="e">
        <f t="shared" si="47"/>
        <v>#N/A</v>
      </c>
      <c r="IF4" s="142" t="str">
        <f>IF(ISERROR(IE4),"",INDEX(Профиль!$B$2:HV202,IE4,2))</f>
        <v/>
      </c>
      <c r="IG4" s="142" t="e">
        <f>VLOOKUP(ROW(EA3),IA$2:$IC$201,3,FALSE)</f>
        <v>#N/A</v>
      </c>
      <c r="IH4" s="142">
        <f>IF(ISNUMBER(SEARCH(Бланк!$K$24,IF4)),MAX($IH$1:IH3)+1,0)</f>
        <v>0</v>
      </c>
      <c r="II4" s="142" t="str">
        <f t="shared" si="48"/>
        <v/>
      </c>
      <c r="IJ4" s="142" t="e">
        <f t="shared" si="49"/>
        <v>#N/A</v>
      </c>
      <c r="IM4" s="142" t="s">
        <v>92</v>
      </c>
      <c r="IN4" s="142" t="s">
        <v>69</v>
      </c>
      <c r="IO4" s="142" t="s">
        <v>1</v>
      </c>
      <c r="IP4" s="142" t="s">
        <v>131</v>
      </c>
    </row>
    <row r="5" spans="1:250" x14ac:dyDescent="0.25">
      <c r="A5" s="142">
        <v>5</v>
      </c>
      <c r="B5" s="142">
        <f>IF(AND($E$1="ПУСТО",Профиль!B5&lt;&gt;""),MAX($B$1:B4)+1,IF(ISNUMBER(SEARCH($E$1,Профиль!G5)),MAX($B$1:B4)+1,0))</f>
        <v>4</v>
      </c>
      <c r="D5" s="142" t="str">
        <f>IF(ISERROR(F5),"",INDEX(Профиль!$B$2:$E$1001,F5,1))</f>
        <v xml:space="preserve"> ALLURE 02 (MZ 01)</v>
      </c>
      <c r="E5" s="142" t="str">
        <f>IF(ISERROR(F5),"",INDEX(Профиль!$B$2:$E$1001,F5,2))</f>
        <v>Инокс</v>
      </c>
      <c r="F5" s="142">
        <f>MATCH(ROW(A4),$B$2:B11,0)</f>
        <v>4</v>
      </c>
      <c r="G5" s="142" t="str">
        <f>IF(AND(COUNTIF(D$2:D5,D5)=1,D5&lt;&gt;""),COUNT(G$1:G4)+1,"")</f>
        <v/>
      </c>
      <c r="H5" s="142" t="str">
        <f t="shared" si="0"/>
        <v xml:space="preserve"> ALLURE 02 (MZ 01)</v>
      </c>
      <c r="I5" s="142" t="str">
        <f t="shared" si="1"/>
        <v xml:space="preserve"> ALLURE 04 (MZ 13)</v>
      </c>
      <c r="J5" s="142">
        <f>IF(ISNUMBER(SEARCH(Бланк!$I$6,D5)),MAX($J$1:J4)+1,0)</f>
        <v>0</v>
      </c>
      <c r="K5" s="142" t="str">
        <f>VLOOKUP(F5,Профиль!A5:AI1519,2,FALSE)</f>
        <v xml:space="preserve"> ALLURE 02 (MZ 01)</v>
      </c>
      <c r="L5" s="142" t="str">
        <f>IF(J5&gt;0,VLOOKUP(Бланк!$I$6,D5:F15,3,FALSE),"")</f>
        <v/>
      </c>
      <c r="M5" s="142" t="e">
        <f t="shared" si="2"/>
        <v>#N/A</v>
      </c>
      <c r="N5" s="142" t="e">
        <f t="shared" si="3"/>
        <v>#N/A</v>
      </c>
      <c r="O5" s="142" t="str">
        <f>IF(ISERROR(N5),"",INDEX(Профиль!$B$2:DD15009,N5,2))</f>
        <v/>
      </c>
      <c r="P5" s="142" t="e">
        <f t="shared" si="4"/>
        <v>#N/A</v>
      </c>
      <c r="Q5" s="142">
        <f>IF(ISNUMBER(SEARCH(Бланк!$K$6,O5)),MAX($Q$1:Q4)+1,0)</f>
        <v>0</v>
      </c>
      <c r="R5" s="142" t="str">
        <f t="shared" si="5"/>
        <v/>
      </c>
      <c r="S5" s="142" t="e">
        <f t="shared" si="6"/>
        <v>#N/A</v>
      </c>
      <c r="T5" s="142" t="e">
        <f>VLOOKUP(ROW(A4),$Q$2:$R$1001,2,FALSE)</f>
        <v>#N/A</v>
      </c>
      <c r="V5" s="142" t="s">
        <v>9</v>
      </c>
      <c r="AA5" s="142">
        <f>IF(ISNUMBER(SEARCH(Бланк!$I$8,D5)),MAX($AA$1:AA4)+1,0)</f>
        <v>4</v>
      </c>
      <c r="AB5" s="142" t="str">
        <f>VLOOKUP(F5,Профиль!A5:AI1519,2,FALSE)</f>
        <v xml:space="preserve"> ALLURE 02 (MZ 01)</v>
      </c>
      <c r="AC5" s="142" t="e">
        <f>IF(AA5&gt;0,VLOOKUP(Бланк!$I$8,D5:F5,3,FALSE),"")</f>
        <v>#N/A</v>
      </c>
      <c r="AD5" s="142" t="str">
        <f t="shared" si="7"/>
        <v xml:space="preserve"> ALLURE 02 (MZ 01)</v>
      </c>
      <c r="AE5" s="142" t="e">
        <f t="shared" si="8"/>
        <v>#N/A</v>
      </c>
      <c r="AF5" s="142" t="str">
        <f>IF(ISERROR(AE5),"",INDEX(Профиль!$B$2:V203,AE5,2))</f>
        <v/>
      </c>
      <c r="AG5" s="142" t="e">
        <f t="shared" si="9"/>
        <v>#N/A</v>
      </c>
      <c r="AH5" s="142">
        <f>IF(ISNUMBER(SEARCH(Бланк!$K$8,AF5)),MAX($AH$1:AH4)+1,0)</f>
        <v>0</v>
      </c>
      <c r="AI5" s="142" t="str">
        <f t="shared" si="10"/>
        <v/>
      </c>
      <c r="AJ5" s="142" t="e">
        <f t="shared" si="11"/>
        <v>#N/A</v>
      </c>
      <c r="AK5" s="142" t="e">
        <f t="shared" si="12"/>
        <v>#N/A</v>
      </c>
      <c r="AM5" s="142" t="s">
        <v>9</v>
      </c>
      <c r="BA5" s="142">
        <f>IF(ISNUMBER(SEARCH(Бланк!$I$10,D5)),MAX($BA$1:BA4)+1,0)</f>
        <v>4</v>
      </c>
      <c r="BB5" s="142" t="str">
        <f>VLOOKUP(F5,Профиль!A5:AI1519,2,FALSE)</f>
        <v xml:space="preserve"> ALLURE 02 (MZ 01)</v>
      </c>
      <c r="BC5" s="142" t="e">
        <f>IF(BA5&gt;0,VLOOKUP(Бланк!$I$10,D5:F5,3,FALSE),"")</f>
        <v>#N/A</v>
      </c>
      <c r="BD5" s="142" t="str">
        <f t="shared" si="13"/>
        <v xml:space="preserve"> ALLURE 02 (MZ 01)</v>
      </c>
      <c r="BE5" s="142" t="e">
        <f t="shared" si="14"/>
        <v>#N/A</v>
      </c>
      <c r="BF5" s="142" t="str">
        <f>IF(ISERROR(BE5),"",INDEX(Профиль!$B$2:AV203,BE5,2))</f>
        <v/>
      </c>
      <c r="BG5" s="142" t="e">
        <f t="shared" si="15"/>
        <v>#N/A</v>
      </c>
      <c r="BH5" s="142">
        <f>IF(ISNUMBER(SEARCH(Бланк!$K$10,BF5)),MAX($BH$1:BH4)+1,0)</f>
        <v>0</v>
      </c>
      <c r="BI5" s="142" t="str">
        <f t="shared" si="16"/>
        <v/>
      </c>
      <c r="BJ5" s="142" t="e">
        <f t="shared" si="50"/>
        <v>#N/A</v>
      </c>
      <c r="BM5" s="142" t="s">
        <v>9</v>
      </c>
      <c r="CA5" s="142">
        <f>IF(ISNUMBER(SEARCH(Бланк!$I$12,D5)),MAX($CA$1:CA4)+1,0)</f>
        <v>4</v>
      </c>
      <c r="CB5" s="142" t="str">
        <f>VLOOKUP(F5,Профиль!A5:AI1519,2,FALSE)</f>
        <v xml:space="preserve"> ALLURE 02 (MZ 01)</v>
      </c>
      <c r="CC5" s="142" t="e">
        <f>IF(CA5&gt;0,VLOOKUP(Бланк!$I$12,D5:F5,3,FALSE),"")</f>
        <v>#N/A</v>
      </c>
      <c r="CD5" s="142" t="str">
        <f t="shared" si="17"/>
        <v xml:space="preserve"> ALLURE 02 (MZ 01)</v>
      </c>
      <c r="CE5" s="142" t="e">
        <f t="shared" si="18"/>
        <v>#N/A</v>
      </c>
      <c r="CF5" s="142" t="str">
        <f>IF(ISERROR(CE5),"",INDEX(Профиль!$B$2:BV203,CE5,2))</f>
        <v/>
      </c>
      <c r="CG5" s="142" t="e">
        <f t="shared" si="19"/>
        <v>#N/A</v>
      </c>
      <c r="CH5" s="142">
        <f>IF(ISNUMBER(SEARCH(Бланк!$K$12,CF5)),MAX($CH$1:CH4)+1,0)</f>
        <v>0</v>
      </c>
      <c r="CI5" s="142" t="str">
        <f t="shared" si="20"/>
        <v/>
      </c>
      <c r="CJ5" s="142" t="e">
        <f t="shared" si="21"/>
        <v>#N/A</v>
      </c>
      <c r="CM5" s="142" t="s">
        <v>9</v>
      </c>
      <c r="DA5" s="142">
        <f>IF(ISNUMBER(SEARCH(Бланк!$I$14,D5)),MAX($DA$1:DA4)+1,0)</f>
        <v>4</v>
      </c>
      <c r="DB5" s="142" t="str">
        <f>VLOOKUP(F5,Профиль!A5:BI1519,2,FALSE)</f>
        <v xml:space="preserve"> ALLURE 02 (MZ 01)</v>
      </c>
      <c r="DC5" s="142" t="e">
        <f>IF(DA5&gt;0,VLOOKUP(Бланк!$I$14,D5:F5,3,FALSE),"")</f>
        <v>#N/A</v>
      </c>
      <c r="DD5" s="142" t="str">
        <f t="shared" si="22"/>
        <v xml:space="preserve"> ALLURE 02 (MZ 01)</v>
      </c>
      <c r="DE5" s="142" t="e">
        <f t="shared" si="23"/>
        <v>#N/A</v>
      </c>
      <c r="DF5" s="142" t="str">
        <f>IF(ISERROR(DE5),"",INDEX(Профиль!$B$2:CV203,DE5,2))</f>
        <v/>
      </c>
      <c r="DG5" s="142" t="e">
        <f t="shared" si="24"/>
        <v>#N/A</v>
      </c>
      <c r="DH5" s="142">
        <f>IF(ISNUMBER(SEARCH(Бланк!$K$14,DF5)),MAX($DH$1:DH4)+1,0)</f>
        <v>0</v>
      </c>
      <c r="DI5" s="142" t="str">
        <f t="shared" si="25"/>
        <v/>
      </c>
      <c r="DJ5" s="142" t="e">
        <f t="shared" si="26"/>
        <v>#N/A</v>
      </c>
      <c r="DM5" s="142" t="s">
        <v>9</v>
      </c>
      <c r="EA5" s="142">
        <f>IF(ISNUMBER(SEARCH(Бланк!$I$16,D5)),MAX($EA$1:EA4)+1,0)</f>
        <v>4</v>
      </c>
      <c r="EB5" s="142" t="str">
        <f>VLOOKUP(F5,Профиль!A5:CI1519,2,FALSE)</f>
        <v xml:space="preserve"> ALLURE 02 (MZ 01)</v>
      </c>
      <c r="EC5" s="142" t="e">
        <f>IF(EA5&gt;0,VLOOKUP(Бланк!$I$16,D5:F5,3,FALSE),"")</f>
        <v>#N/A</v>
      </c>
      <c r="ED5" s="142" t="str">
        <f t="shared" si="27"/>
        <v xml:space="preserve"> ALLURE 02 (MZ 01)</v>
      </c>
      <c r="EE5" s="142" t="e">
        <f t="shared" si="28"/>
        <v>#N/A</v>
      </c>
      <c r="EF5" s="142" t="str">
        <f>IF(ISERROR(EE5),"",INDEX(Профиль!$B$2:DV203,EE5,2))</f>
        <v/>
      </c>
      <c r="EG5" s="142" t="e">
        <f t="shared" si="29"/>
        <v>#N/A</v>
      </c>
      <c r="EH5" s="142">
        <f>IF(ISNUMBER(SEARCH(Бланк!$K$16,EF5)),MAX($EH$1:EH4)+1,0)</f>
        <v>0</v>
      </c>
      <c r="EI5" s="142" t="str">
        <f t="shared" si="30"/>
        <v/>
      </c>
      <c r="EJ5" s="142" t="e">
        <f t="shared" si="51"/>
        <v>#N/A</v>
      </c>
      <c r="EM5" s="142" t="s">
        <v>9</v>
      </c>
      <c r="FA5" s="142">
        <f>IF(ISNUMBER(SEARCH(Бланк!$I$18,D5)),MAX($FA$1:FA4)+1,0)</f>
        <v>4</v>
      </c>
      <c r="FB5" s="142" t="str">
        <f>VLOOKUP(F5,Профиль!A5:DI1519,2,FALSE)</f>
        <v xml:space="preserve"> ALLURE 02 (MZ 01)</v>
      </c>
      <c r="FC5" s="142" t="e">
        <f>IF(FA5&gt;0,VLOOKUP(Бланк!$I$18,D5:F5,3,FALSE),"")</f>
        <v>#N/A</v>
      </c>
      <c r="FD5" s="142" t="str">
        <f t="shared" si="31"/>
        <v xml:space="preserve"> ALLURE 02 (MZ 01)</v>
      </c>
      <c r="FE5" s="142" t="e">
        <f t="shared" si="32"/>
        <v>#N/A</v>
      </c>
      <c r="FF5" s="142" t="str">
        <f>IF(ISERROR(FE5),"",INDEX(Профиль!$B$2:EV203,FE5,2))</f>
        <v/>
      </c>
      <c r="FG5" s="142" t="e">
        <f t="shared" si="33"/>
        <v>#N/A</v>
      </c>
      <c r="FH5" s="142">
        <f>IF(ISNUMBER(SEARCH(Бланк!$K$18,FF5)),MAX($FH$1:FH4)+1,0)</f>
        <v>0</v>
      </c>
      <c r="FI5" s="142" t="str">
        <f t="shared" si="34"/>
        <v/>
      </c>
      <c r="FJ5" s="142" t="e">
        <f t="shared" si="35"/>
        <v>#N/A</v>
      </c>
      <c r="FM5" s="142" t="s">
        <v>9</v>
      </c>
      <c r="GA5" s="142">
        <f>IF(ISNUMBER(SEARCH(Бланк!$I$20,D5)),MAX($GA$1:GA4)+1,0)</f>
        <v>4</v>
      </c>
      <c r="GB5" s="142" t="str">
        <f>VLOOKUP(F5,Профиль!A5:EI1519,2,FALSE)</f>
        <v xml:space="preserve"> ALLURE 02 (MZ 01)</v>
      </c>
      <c r="GC5" s="142" t="e">
        <f>IF(GA5&gt;0,VLOOKUP(Бланк!$I$20,D5:F5,3,FALSE),"")</f>
        <v>#N/A</v>
      </c>
      <c r="GD5" s="142" t="str">
        <f t="shared" si="36"/>
        <v xml:space="preserve"> ALLURE 02 (MZ 01)</v>
      </c>
      <c r="GE5" s="142" t="e">
        <f t="shared" si="37"/>
        <v>#N/A</v>
      </c>
      <c r="GF5" s="142" t="str">
        <f>IF(ISERROR(GE5),"",INDEX(Профиль!$B$2:FV203,GE5,2))</f>
        <v/>
      </c>
      <c r="GG5" s="142" t="e">
        <f t="shared" si="38"/>
        <v>#N/A</v>
      </c>
      <c r="GH5" s="142">
        <f>IF(ISNUMBER(SEARCH(Бланк!$K$20,GF5)),MAX($GH$1:GH4)+1,0)</f>
        <v>0</v>
      </c>
      <c r="GI5" s="142" t="str">
        <f t="shared" si="39"/>
        <v/>
      </c>
      <c r="GJ5" s="142" t="e">
        <f t="shared" si="40"/>
        <v>#N/A</v>
      </c>
      <c r="GM5" s="142" t="s">
        <v>9</v>
      </c>
      <c r="HA5" s="142">
        <f>IF(ISNUMBER(SEARCH(Бланк!$I$22,D5)),MAX($HA$1:HA4)+1,0)</f>
        <v>4</v>
      </c>
      <c r="HB5" s="142" t="str">
        <f>VLOOKUP(F5,Профиль!A5:FI1519,2,FALSE)</f>
        <v xml:space="preserve"> ALLURE 02 (MZ 01)</v>
      </c>
      <c r="HC5" s="142" t="e">
        <f>IF(HA5&gt;0,VLOOKUP(Бланк!$I$22,D5:F5,3,FALSE),"")</f>
        <v>#N/A</v>
      </c>
      <c r="HD5" s="142" t="str">
        <f t="shared" si="41"/>
        <v xml:space="preserve"> ALLURE 02 (MZ 01)</v>
      </c>
      <c r="HE5" s="142" t="e">
        <f t="shared" si="42"/>
        <v>#N/A</v>
      </c>
      <c r="HF5" s="142" t="str">
        <f>IF(ISERROR(HE5),"",INDEX(Профиль!$B$2:GV203,HE5,2))</f>
        <v/>
      </c>
      <c r="HG5" s="142" t="e">
        <f t="shared" si="43"/>
        <v>#N/A</v>
      </c>
      <c r="HH5" s="142">
        <f>IF(ISNUMBER(SEARCH(Бланк!$K$22,HF5)),MAX($HH$1:HH4)+1,0)</f>
        <v>0</v>
      </c>
      <c r="HI5" s="142" t="str">
        <f t="shared" si="44"/>
        <v/>
      </c>
      <c r="HJ5" s="142" t="e">
        <f t="shared" si="45"/>
        <v>#N/A</v>
      </c>
      <c r="HM5" s="142" t="s">
        <v>9</v>
      </c>
      <c r="IA5" s="142">
        <f>IF(ISNUMBER(SEARCH(Бланк!$I$24,D5)),MAX($IA$1:IA4)+1,0)</f>
        <v>4</v>
      </c>
      <c r="IB5" s="142" t="str">
        <f>VLOOKUP(F5,Профиль!A5:GI1519,2,FALSE)</f>
        <v xml:space="preserve"> ALLURE 02 (MZ 01)</v>
      </c>
      <c r="IC5" s="142" t="e">
        <f>IF(IA5&gt;0,VLOOKUP(Бланк!$I$24,D5:F5,3,FALSE),"")</f>
        <v>#N/A</v>
      </c>
      <c r="ID5" s="142" t="str">
        <f t="shared" si="46"/>
        <v xml:space="preserve"> ALLURE 02 (MZ 01)</v>
      </c>
      <c r="IE5" s="142" t="e">
        <f t="shared" si="47"/>
        <v>#N/A</v>
      </c>
      <c r="IF5" s="142" t="str">
        <f>IF(ISERROR(IE5),"",INDEX(Профиль!$B$2:HV203,IE5,2))</f>
        <v/>
      </c>
      <c r="IG5" s="142" t="e">
        <f>VLOOKUP(ROW(EA4),IA$2:$IC$201,3,FALSE)</f>
        <v>#N/A</v>
      </c>
      <c r="IH5" s="142">
        <f>IF(ISNUMBER(SEARCH(Бланк!$K$24,IF5)),MAX($IH$1:IH4)+1,0)</f>
        <v>0</v>
      </c>
      <c r="II5" s="142" t="str">
        <f t="shared" si="48"/>
        <v/>
      </c>
      <c r="IJ5" s="142" t="e">
        <f t="shared" si="49"/>
        <v>#N/A</v>
      </c>
      <c r="IM5" s="142" t="s">
        <v>9</v>
      </c>
    </row>
    <row r="6" spans="1:250" x14ac:dyDescent="0.25">
      <c r="A6" s="142">
        <v>6</v>
      </c>
      <c r="B6" s="142">
        <f>IF(AND($E$1="ПУСТО",Профиль!B6&lt;&gt;""),MAX($B$1:B5)+1,IF(ISNUMBER(SEARCH($E$1,Профиль!G6)),MAX($B$1:B5)+1,0))</f>
        <v>5</v>
      </c>
      <c r="D6" s="142" t="str">
        <f>IF(ISERROR(F6),"",INDEX(Профиль!$B$2:$E$1001,F6,1))</f>
        <v xml:space="preserve"> ALLURE 02 (MZ 01)</v>
      </c>
      <c r="E6" s="142" t="str">
        <f>IF(ISERROR(F6),"",INDEX(Профиль!$B$2:$E$1001,F6,2))</f>
        <v>Титан</v>
      </c>
      <c r="F6" s="142">
        <f>MATCH(ROW(A5),$B$2:B12,0)</f>
        <v>5</v>
      </c>
      <c r="G6" s="142" t="str">
        <f>IF(AND(COUNTIF(D$2:D6,D6)=1,D6&lt;&gt;""),COUNT(G$1:G5)+1,"")</f>
        <v/>
      </c>
      <c r="H6" s="142" t="str">
        <f t="shared" si="0"/>
        <v xml:space="preserve"> ALLURE 02 (MZ 01)</v>
      </c>
      <c r="I6" s="142" t="str">
        <f t="shared" si="1"/>
        <v xml:space="preserve"> F 1-10</v>
      </c>
      <c r="J6" s="142">
        <f>IF(ISNUMBER(SEARCH(Бланк!$I$6,D6)),MAX($J$1:J5)+1,0)</f>
        <v>0</v>
      </c>
      <c r="K6" s="142" t="str">
        <f>VLOOKUP(F6,Профиль!A6:AI1520,2,FALSE)</f>
        <v xml:space="preserve"> ALLURE 02 (MZ 01)</v>
      </c>
      <c r="L6" s="142" t="str">
        <f>IF(J6&gt;0,VLOOKUP(Бланк!$I$6,D6:F16,3,FALSE),"")</f>
        <v/>
      </c>
      <c r="M6" s="142" t="e">
        <f t="shared" si="2"/>
        <v>#N/A</v>
      </c>
      <c r="N6" s="142" t="e">
        <f t="shared" si="3"/>
        <v>#N/A</v>
      </c>
      <c r="O6" s="142" t="str">
        <f>IF(ISERROR(N6),"",INDEX(Профиль!$B$2:DD15010,N6,2))</f>
        <v/>
      </c>
      <c r="P6" s="142" t="e">
        <f t="shared" si="4"/>
        <v>#N/A</v>
      </c>
      <c r="Q6" s="142">
        <f>IF(ISNUMBER(SEARCH(Бланк!$K$6,O6)),MAX($Q$1:Q5)+1,0)</f>
        <v>0</v>
      </c>
      <c r="R6" s="142" t="str">
        <f t="shared" si="5"/>
        <v/>
      </c>
      <c r="S6" s="142" t="e">
        <f t="shared" si="6"/>
        <v>#N/A</v>
      </c>
      <c r="T6" s="142" t="e">
        <f>VLOOKUP(ROW(A5),$Q$2:$R$1001,2,FALSE)</f>
        <v>#N/A</v>
      </c>
      <c r="V6" s="142" t="str">
        <f>M2</f>
        <v xml:space="preserve"> ALLURE 01 (MZ 07)</v>
      </c>
      <c r="W6" s="142">
        <f>INDEX(Профиль!$B$2:$Y$1001,U2,7)</f>
        <v>2.369224</v>
      </c>
      <c r="X6" s="142">
        <f>((Бланк!$E6/1000+Бланк!$G6/1000)*2+(Бланк!$E6/1000+Бланк!$G6/1000)*2*INDEX(Профиль!$B$2:$Y$1001,U2,8)/100)</f>
        <v>3.8616999999999999</v>
      </c>
      <c r="Y6" s="142">
        <f>X6*W6</f>
        <v>9.1492323207999995</v>
      </c>
      <c r="AA6" s="142">
        <f>IF(ISNUMBER(SEARCH(Бланк!$I$8,D6)),MAX($AA$1:AA5)+1,0)</f>
        <v>5</v>
      </c>
      <c r="AB6" s="142" t="str">
        <f>VLOOKUP(F6,Профиль!A6:AI1520,2,FALSE)</f>
        <v xml:space="preserve"> ALLURE 02 (MZ 01)</v>
      </c>
      <c r="AC6" s="142" t="e">
        <f>IF(AA6&gt;0,VLOOKUP(Бланк!$I$8,D6:F6,3,FALSE),"")</f>
        <v>#N/A</v>
      </c>
      <c r="AD6" s="142" t="str">
        <f t="shared" si="7"/>
        <v xml:space="preserve"> ALLURE 02 (MZ 01)</v>
      </c>
      <c r="AE6" s="142" t="e">
        <f t="shared" si="8"/>
        <v>#N/A</v>
      </c>
      <c r="AF6" s="142" t="str">
        <f>IF(ISERROR(AE6),"",INDEX(Профиль!$B$2:V204,AE6,2))</f>
        <v/>
      </c>
      <c r="AG6" s="142" t="e">
        <f t="shared" si="9"/>
        <v>#N/A</v>
      </c>
      <c r="AH6" s="142">
        <f>IF(ISNUMBER(SEARCH(Бланк!$K$8,AF6)),MAX($AH$1:AH5)+1,0)</f>
        <v>0</v>
      </c>
      <c r="AI6" s="142" t="str">
        <f t="shared" si="10"/>
        <v/>
      </c>
      <c r="AJ6" s="142" t="e">
        <f t="shared" si="11"/>
        <v>#N/A</v>
      </c>
      <c r="AK6" s="142" t="e">
        <f t="shared" si="12"/>
        <v>#N/A</v>
      </c>
      <c r="AM6" s="142" t="str">
        <f>AD2</f>
        <v xml:space="preserve"> ALLURE 01 (MZ 07)</v>
      </c>
      <c r="AN6" s="142" t="e">
        <f>INDEX(Профиль!$B$2:$Y$1001,AL2,7)</f>
        <v>#N/A</v>
      </c>
      <c r="AO6" s="142" t="e">
        <f>((Бланк!$E8/1000+Бланк!$G8/1000)*2+(Бланк!$E8/1000+Бланк!$G8/1000)*2*INDEX(Профиль!$B$2:$Y$1001,AL2,8)/100)</f>
        <v>#N/A</v>
      </c>
      <c r="AP6" s="142" t="e">
        <f>AO6*AN6</f>
        <v>#N/A</v>
      </c>
      <c r="BA6" s="142">
        <f>IF(ISNUMBER(SEARCH(Бланк!$I$10,D6)),MAX($BA$1:BA5)+1,0)</f>
        <v>5</v>
      </c>
      <c r="BB6" s="142" t="str">
        <f>VLOOKUP(F6,Профиль!A6:AI1520,2,FALSE)</f>
        <v xml:space="preserve"> ALLURE 02 (MZ 01)</v>
      </c>
      <c r="BC6" s="142" t="e">
        <f>IF(BA6&gt;0,VLOOKUP(Бланк!$I$10,D6:F6,3,FALSE),"")</f>
        <v>#N/A</v>
      </c>
      <c r="BD6" s="142" t="str">
        <f t="shared" si="13"/>
        <v xml:space="preserve"> ALLURE 02 (MZ 01)</v>
      </c>
      <c r="BE6" s="142" t="e">
        <f t="shared" si="14"/>
        <v>#N/A</v>
      </c>
      <c r="BF6" s="142" t="str">
        <f>IF(ISERROR(BE6),"",INDEX(Профиль!$B$2:AV204,BE6,2))</f>
        <v/>
      </c>
      <c r="BG6" s="142" t="e">
        <f t="shared" si="15"/>
        <v>#N/A</v>
      </c>
      <c r="BH6" s="142">
        <f>IF(ISNUMBER(SEARCH(Бланк!$K$10,BF6)),MAX($BH$1:BH5)+1,0)</f>
        <v>0</v>
      </c>
      <c r="BI6" s="142" t="str">
        <f t="shared" si="16"/>
        <v/>
      </c>
      <c r="BJ6" s="142" t="e">
        <f t="shared" si="50"/>
        <v>#N/A</v>
      </c>
      <c r="BM6" s="142" t="str">
        <f>BD2</f>
        <v xml:space="preserve"> ALLURE 01 (MZ 07)</v>
      </c>
      <c r="BN6" s="142" t="e">
        <f>INDEX(Профиль!$B$2:$Y$1001,BL2,7)</f>
        <v>#N/A</v>
      </c>
      <c r="BO6" s="142" t="e">
        <f>((Бланк!$E10/1000+Бланк!$G10/1000)*2+(Бланк!$E10/1000+Бланк!$G10/1000)*2*INDEX(Профиль!$B$2:$Y$1001,BL2,8)/100)</f>
        <v>#N/A</v>
      </c>
      <c r="BP6" s="142" t="e">
        <f>BO6*BN6</f>
        <v>#N/A</v>
      </c>
      <c r="CA6" s="142">
        <f>IF(ISNUMBER(SEARCH(Бланк!$I$12,D6)),MAX($CA$1:CA5)+1,0)</f>
        <v>5</v>
      </c>
      <c r="CB6" s="142" t="str">
        <f>VLOOKUP(F6,Профиль!A6:AI1520,2,FALSE)</f>
        <v xml:space="preserve"> ALLURE 02 (MZ 01)</v>
      </c>
      <c r="CC6" s="142" t="e">
        <f>IF(CA6&gt;0,VLOOKUP(Бланк!$I$12,D6:F6,3,FALSE),"")</f>
        <v>#N/A</v>
      </c>
      <c r="CD6" s="142" t="str">
        <f t="shared" si="17"/>
        <v xml:space="preserve"> ALLURE 02 (MZ 01)</v>
      </c>
      <c r="CE6" s="142" t="e">
        <f t="shared" si="18"/>
        <v>#N/A</v>
      </c>
      <c r="CF6" s="142" t="str">
        <f>IF(ISERROR(CE6),"",INDEX(Профиль!$B$2:BV204,CE6,2))</f>
        <v/>
      </c>
      <c r="CG6" s="142" t="e">
        <f t="shared" si="19"/>
        <v>#N/A</v>
      </c>
      <c r="CH6" s="142">
        <f>IF(ISNUMBER(SEARCH(Бланк!$K$12,CF6)),MAX($CH$1:CH5)+1,0)</f>
        <v>0</v>
      </c>
      <c r="CI6" s="142" t="str">
        <f t="shared" si="20"/>
        <v/>
      </c>
      <c r="CJ6" s="142" t="e">
        <f t="shared" si="21"/>
        <v>#N/A</v>
      </c>
      <c r="CM6" s="142" t="str">
        <f>CD2</f>
        <v xml:space="preserve"> ALLURE 01 (MZ 07)</v>
      </c>
      <c r="CN6" s="142" t="e">
        <f>INDEX(Профиль!$B$2:$Y$1001,CL2,7)</f>
        <v>#N/A</v>
      </c>
      <c r="CO6" s="142" t="e">
        <f>((Бланк!$E12/1000+Бланк!$G12/1000)*2+(Бланк!$E12/1000+Бланк!$G12/1000)*2*INDEX(Профиль!$B$2:$Y$1001,CL2,8)/100)</f>
        <v>#N/A</v>
      </c>
      <c r="CP6" s="142" t="e">
        <f>CO6*CN6</f>
        <v>#N/A</v>
      </c>
      <c r="DA6" s="142">
        <f>IF(ISNUMBER(SEARCH(Бланк!$I$14,D6)),MAX($DA$1:DA5)+1,0)</f>
        <v>5</v>
      </c>
      <c r="DB6" s="142" t="str">
        <f>VLOOKUP(F6,Профиль!A6:BI1520,2,FALSE)</f>
        <v xml:space="preserve"> ALLURE 02 (MZ 01)</v>
      </c>
      <c r="DC6" s="142" t="e">
        <f>IF(DA6&gt;0,VLOOKUP(Бланк!$I$14,D6:F6,3,FALSE),"")</f>
        <v>#N/A</v>
      </c>
      <c r="DD6" s="142" t="str">
        <f t="shared" si="22"/>
        <v xml:space="preserve"> ALLURE 02 (MZ 01)</v>
      </c>
      <c r="DE6" s="142" t="e">
        <f t="shared" si="23"/>
        <v>#N/A</v>
      </c>
      <c r="DF6" s="142" t="str">
        <f>IF(ISERROR(DE6),"",INDEX(Профиль!$B$2:CV204,DE6,2))</f>
        <v/>
      </c>
      <c r="DG6" s="142" t="e">
        <f t="shared" si="24"/>
        <v>#N/A</v>
      </c>
      <c r="DH6" s="142">
        <f>IF(ISNUMBER(SEARCH(Бланк!$K$14,DF6)),MAX($DH$1:DH5)+1,0)</f>
        <v>0</v>
      </c>
      <c r="DI6" s="142" t="str">
        <f t="shared" si="25"/>
        <v/>
      </c>
      <c r="DJ6" s="142" t="e">
        <f t="shared" si="26"/>
        <v>#N/A</v>
      </c>
      <c r="DM6" s="142" t="str">
        <f>DD2</f>
        <v xml:space="preserve"> ALLURE 01 (MZ 07)</v>
      </c>
      <c r="DN6" s="142" t="e">
        <f>INDEX(Профиль!$B$2:$Y$1001,DL2,7)</f>
        <v>#N/A</v>
      </c>
      <c r="DO6" s="142" t="e">
        <f>((Бланк!$E14/1000+Бланк!$G14/1000)*2+(Бланк!$E14/1000+Бланк!$G14/1000)*2*INDEX(Профиль!$B$2:$Y$1001,DL2,8)/100)</f>
        <v>#N/A</v>
      </c>
      <c r="DP6" s="142" t="e">
        <f>DO6*DN6</f>
        <v>#N/A</v>
      </c>
      <c r="EA6" s="142">
        <f>IF(ISNUMBER(SEARCH(Бланк!$I$16,D6)),MAX($EA$1:EA5)+1,0)</f>
        <v>5</v>
      </c>
      <c r="EB6" s="142" t="str">
        <f>VLOOKUP(F6,Профиль!A6:CI1520,2,FALSE)</f>
        <v xml:space="preserve"> ALLURE 02 (MZ 01)</v>
      </c>
      <c r="EC6" s="142" t="e">
        <f>IF(EA6&gt;0,VLOOKUP(Бланк!$I$16,D6:F6,3,FALSE),"")</f>
        <v>#N/A</v>
      </c>
      <c r="ED6" s="142" t="str">
        <f t="shared" si="27"/>
        <v xml:space="preserve"> ALLURE 02 (MZ 01)</v>
      </c>
      <c r="EE6" s="142" t="e">
        <f t="shared" si="28"/>
        <v>#N/A</v>
      </c>
      <c r="EF6" s="142" t="str">
        <f>IF(ISERROR(EE6),"",INDEX(Профиль!$B$2:DV204,EE6,2))</f>
        <v/>
      </c>
      <c r="EG6" s="142" t="e">
        <f t="shared" si="29"/>
        <v>#N/A</v>
      </c>
      <c r="EH6" s="142">
        <f>IF(ISNUMBER(SEARCH(Бланк!$K$16,EF6)),MAX($EH$1:EH5)+1,0)</f>
        <v>0</v>
      </c>
      <c r="EI6" s="142" t="str">
        <f t="shared" si="30"/>
        <v/>
      </c>
      <c r="EJ6" s="142" t="e">
        <f t="shared" si="51"/>
        <v>#N/A</v>
      </c>
      <c r="EM6" s="142" t="str">
        <f>ED2</f>
        <v xml:space="preserve"> ALLURE 01 (MZ 07)</v>
      </c>
      <c r="EN6" s="142" t="e">
        <f>INDEX(Профиль!$B$2:$Y$1001,EL2,7)</f>
        <v>#N/A</v>
      </c>
      <c r="EO6" s="142" t="e">
        <f>((Бланк!$E16/1000+Бланк!$G16/1000)*2+(Бланк!$E16/1000+Бланк!$G16/1000)*2*INDEX(Профиль!$B$2:$Y$1001,EL2,8)/100)</f>
        <v>#N/A</v>
      </c>
      <c r="EP6" s="142" t="e">
        <f>EO6*EN6</f>
        <v>#N/A</v>
      </c>
      <c r="FA6" s="142">
        <f>IF(ISNUMBER(SEARCH(Бланк!$I$18,D6)),MAX($FA$1:FA5)+1,0)</f>
        <v>5</v>
      </c>
      <c r="FB6" s="142" t="str">
        <f>VLOOKUP(F6,Профиль!A6:DI1520,2,FALSE)</f>
        <v xml:space="preserve"> ALLURE 02 (MZ 01)</v>
      </c>
      <c r="FC6" s="142" t="e">
        <f>IF(FA6&gt;0,VLOOKUP(Бланк!$I$18,D6:F6,3,FALSE),"")</f>
        <v>#N/A</v>
      </c>
      <c r="FD6" s="142" t="str">
        <f t="shared" si="31"/>
        <v xml:space="preserve"> ALLURE 02 (MZ 01)</v>
      </c>
      <c r="FE6" s="142" t="e">
        <f t="shared" si="32"/>
        <v>#N/A</v>
      </c>
      <c r="FF6" s="142" t="str">
        <f>IF(ISERROR(FE6),"",INDEX(Профиль!$B$2:EV204,FE6,2))</f>
        <v/>
      </c>
      <c r="FG6" s="142" t="e">
        <f t="shared" si="33"/>
        <v>#N/A</v>
      </c>
      <c r="FH6" s="142">
        <f>IF(ISNUMBER(SEARCH(Бланк!$K$18,FF6)),MAX($FH$1:FH5)+1,0)</f>
        <v>0</v>
      </c>
      <c r="FI6" s="142" t="str">
        <f t="shared" si="34"/>
        <v/>
      </c>
      <c r="FJ6" s="142" t="e">
        <f t="shared" si="35"/>
        <v>#N/A</v>
      </c>
      <c r="FM6" s="142" t="str">
        <f>FD2</f>
        <v xml:space="preserve"> ALLURE 01 (MZ 07)</v>
      </c>
      <c r="FN6" s="142" t="e">
        <f>INDEX(Профиль!$B$2:$Y$1001,FL2,7)</f>
        <v>#N/A</v>
      </c>
      <c r="FO6" s="142" t="e">
        <f>((Бланк!$E18/1000+Бланк!$G18/1000)*2+(Бланк!$E18/1000+Бланк!$G18/1000)*2*INDEX(Профиль!$B$2:$Y$1001,FL2,8)/100)</f>
        <v>#N/A</v>
      </c>
      <c r="FP6" s="142" t="e">
        <f>FO6*FN6</f>
        <v>#N/A</v>
      </c>
      <c r="GA6" s="142">
        <f>IF(ISNUMBER(SEARCH(Бланк!$I$20,D6)),MAX($GA$1:GA5)+1,0)</f>
        <v>5</v>
      </c>
      <c r="GB6" s="142" t="str">
        <f>VLOOKUP(F6,Профиль!A6:EI1520,2,FALSE)</f>
        <v xml:space="preserve"> ALLURE 02 (MZ 01)</v>
      </c>
      <c r="GC6" s="142" t="e">
        <f>IF(GA6&gt;0,VLOOKUP(Бланк!$I$20,D6:F6,3,FALSE),"")</f>
        <v>#N/A</v>
      </c>
      <c r="GD6" s="142" t="str">
        <f t="shared" si="36"/>
        <v xml:space="preserve"> ALLURE 02 (MZ 01)</v>
      </c>
      <c r="GE6" s="142" t="e">
        <f t="shared" si="37"/>
        <v>#N/A</v>
      </c>
      <c r="GF6" s="142" t="str">
        <f>IF(ISERROR(GE6),"",INDEX(Профиль!$B$2:FV204,GE6,2))</f>
        <v/>
      </c>
      <c r="GG6" s="142" t="e">
        <f t="shared" si="38"/>
        <v>#N/A</v>
      </c>
      <c r="GH6" s="142">
        <f>IF(ISNUMBER(SEARCH(Бланк!$K$20,GF6)),MAX($GH$1:GH5)+1,0)</f>
        <v>0</v>
      </c>
      <c r="GI6" s="142" t="str">
        <f t="shared" si="39"/>
        <v/>
      </c>
      <c r="GJ6" s="142" t="e">
        <f t="shared" si="40"/>
        <v>#N/A</v>
      </c>
      <c r="GM6" s="142" t="str">
        <f>GD2</f>
        <v xml:space="preserve"> ALLURE 01 (MZ 07)</v>
      </c>
      <c r="GN6" s="142" t="e">
        <f>INDEX(Профиль!$B$2:$Y$1001,GL2,7)</f>
        <v>#N/A</v>
      </c>
      <c r="GO6" s="142" t="e">
        <f>((Бланк!$E20/1000+Бланк!$G20/1000)*2+(Бланк!$E20/1000+Бланк!$G20/1000)*2*INDEX(Профиль!$B$2:$Y$1001,GL2,8)/100)</f>
        <v>#N/A</v>
      </c>
      <c r="GP6" s="142" t="e">
        <f>GO6*GN6</f>
        <v>#N/A</v>
      </c>
      <c r="HA6" s="142">
        <f>IF(ISNUMBER(SEARCH(Бланк!$I$22,D6)),MAX($HA$1:HA5)+1,0)</f>
        <v>5</v>
      </c>
      <c r="HB6" s="142" t="str">
        <f>VLOOKUP(F6,Профиль!A6:FI1520,2,FALSE)</f>
        <v xml:space="preserve"> ALLURE 02 (MZ 01)</v>
      </c>
      <c r="HC6" s="142" t="e">
        <f>IF(HA6&gt;0,VLOOKUP(Бланк!$I$22,D6:F6,3,FALSE),"")</f>
        <v>#N/A</v>
      </c>
      <c r="HD6" s="142" t="str">
        <f t="shared" si="41"/>
        <v xml:space="preserve"> ALLURE 02 (MZ 01)</v>
      </c>
      <c r="HE6" s="142" t="e">
        <f t="shared" si="42"/>
        <v>#N/A</v>
      </c>
      <c r="HF6" s="142" t="str">
        <f>IF(ISERROR(HE6),"",INDEX(Профиль!$B$2:GV204,HE6,2))</f>
        <v/>
      </c>
      <c r="HG6" s="142" t="e">
        <f t="shared" si="43"/>
        <v>#N/A</v>
      </c>
      <c r="HH6" s="142">
        <f>IF(ISNUMBER(SEARCH(Бланк!$K$22,HF6)),MAX($HH$1:HH5)+1,0)</f>
        <v>0</v>
      </c>
      <c r="HI6" s="142" t="str">
        <f t="shared" si="44"/>
        <v/>
      </c>
      <c r="HJ6" s="142" t="e">
        <f t="shared" si="45"/>
        <v>#N/A</v>
      </c>
      <c r="HM6" s="142" t="str">
        <f>HD2</f>
        <v xml:space="preserve"> ALLURE 01 (MZ 07)</v>
      </c>
      <c r="HN6" s="142" t="e">
        <f>INDEX(Профиль!$B$2:$Y$1001,HL2,7)</f>
        <v>#N/A</v>
      </c>
      <c r="HO6" s="142" t="e">
        <f>((Бланк!$E22/1000+Бланк!$G22/1000)*2+(Бланк!$E22/1000+Бланк!$G22/1000)*2*INDEX(Профиль!$B$2:$Y$1001,HL2,8)/100)</f>
        <v>#N/A</v>
      </c>
      <c r="HP6" s="142" t="e">
        <f>HO6*HN6</f>
        <v>#N/A</v>
      </c>
      <c r="IA6" s="142">
        <f>IF(ISNUMBER(SEARCH(Бланк!$I$24,D6)),MAX($IA$1:IA5)+1,0)</f>
        <v>5</v>
      </c>
      <c r="IB6" s="142" t="str">
        <f>VLOOKUP(F6,Профиль!A6:GI1520,2,FALSE)</f>
        <v xml:space="preserve"> ALLURE 02 (MZ 01)</v>
      </c>
      <c r="IC6" s="142" t="e">
        <f>IF(IA6&gt;0,VLOOKUP(Бланк!$I$24,D6:F6,3,FALSE),"")</f>
        <v>#N/A</v>
      </c>
      <c r="ID6" s="142" t="str">
        <f t="shared" si="46"/>
        <v xml:space="preserve"> ALLURE 02 (MZ 01)</v>
      </c>
      <c r="IE6" s="142" t="e">
        <f t="shared" si="47"/>
        <v>#N/A</v>
      </c>
      <c r="IF6" s="142" t="str">
        <f>IF(ISERROR(IE6),"",INDEX(Профиль!$B$2:HV204,IE6,2))</f>
        <v/>
      </c>
      <c r="IG6" s="142" t="e">
        <f>VLOOKUP(ROW(EA5),IA$2:$IC$201,3,FALSE)</f>
        <v>#N/A</v>
      </c>
      <c r="IH6" s="142">
        <f>IF(ISNUMBER(SEARCH(Бланк!$K$24,IF6)),MAX($IH$1:IH5)+1,0)</f>
        <v>0</v>
      </c>
      <c r="II6" s="142" t="str">
        <f t="shared" si="48"/>
        <v/>
      </c>
      <c r="IJ6" s="142" t="e">
        <f t="shared" si="49"/>
        <v>#N/A</v>
      </c>
      <c r="IM6" s="142" t="str">
        <f>ID2</f>
        <v xml:space="preserve"> ALLURE 01 (MZ 07)</v>
      </c>
      <c r="IN6" s="142" t="e">
        <f>INDEX(Профиль!$B$2:$Y$1001,IL2,7)</f>
        <v>#N/A</v>
      </c>
      <c r="IO6" s="142" t="e">
        <f>((Бланк!$E24/1000+Бланк!$G24/1000)*2+(Бланк!$E24/1000+Бланк!$G24/1000)*2*INDEX(Профиль!$B$2:$Y$1001,IL2,8)/100)</f>
        <v>#N/A</v>
      </c>
      <c r="IP6" s="142" t="e">
        <f>IO6*IN6</f>
        <v>#N/A</v>
      </c>
    </row>
    <row r="7" spans="1:250" x14ac:dyDescent="0.25">
      <c r="A7" s="142">
        <v>7</v>
      </c>
      <c r="B7" s="142">
        <f>IF(AND($E$1="ПУСТО",Профиль!B7&lt;&gt;""),MAX($B$1:B6)+1,IF(ISNUMBER(SEARCH($E$1,Профиль!G7)),MAX($B$1:B6)+1,0))</f>
        <v>6</v>
      </c>
      <c r="D7" s="142" t="str">
        <f>IF(ISERROR(F7),"",INDEX(Профиль!$B$2:$E$1001,F7,1))</f>
        <v xml:space="preserve"> ALLURE 02 (MZ 01)</v>
      </c>
      <c r="E7" s="142" t="str">
        <f>IF(ISERROR(F7),"",INDEX(Профиль!$B$2:$E$1001,F7,2))</f>
        <v>Латунь</v>
      </c>
      <c r="F7" s="142">
        <f>MATCH(ROW(A6),$B$2:B13,0)</f>
        <v>6</v>
      </c>
      <c r="G7" s="142" t="str">
        <f>IF(AND(COUNTIF(D$2:D7,D7)=1,D7&lt;&gt;""),COUNT(G$1:G6)+1,"")</f>
        <v/>
      </c>
      <c r="H7" s="142" t="str">
        <f t="shared" si="0"/>
        <v xml:space="preserve"> ALLURE 02 (MZ 01)</v>
      </c>
      <c r="I7" s="142" t="str">
        <f t="shared" si="1"/>
        <v xml:space="preserve"> F 1-11</v>
      </c>
      <c r="J7" s="142">
        <f>IF(ISNUMBER(SEARCH(Бланк!$I$6,D7)),MAX($J$1:J6)+1,0)</f>
        <v>0</v>
      </c>
      <c r="K7" s="142" t="str">
        <f>VLOOKUP(F7,Профиль!A7:AI1521,2,FALSE)</f>
        <v xml:space="preserve"> ALLURE 02 (MZ 01)</v>
      </c>
      <c r="L7" s="142" t="str">
        <f>IF(J7&gt;0,VLOOKUP(Бланк!$I$6,D7:F17,3,FALSE),"")</f>
        <v/>
      </c>
      <c r="M7" s="142" t="e">
        <f t="shared" si="2"/>
        <v>#N/A</v>
      </c>
      <c r="N7" s="142" t="e">
        <f t="shared" si="3"/>
        <v>#N/A</v>
      </c>
      <c r="O7" s="142" t="str">
        <f>IF(ISERROR(N7),"",INDEX(Профиль!$B$2:DD15011,N7,2))</f>
        <v/>
      </c>
      <c r="P7" s="142" t="e">
        <f t="shared" si="4"/>
        <v>#N/A</v>
      </c>
      <c r="Q7" s="142">
        <f>IF(ISNUMBER(SEARCH(Бланк!$K$6,O7)),MAX($Q$1:Q6)+1,0)</f>
        <v>0</v>
      </c>
      <c r="R7" s="142" t="str">
        <f t="shared" si="5"/>
        <v/>
      </c>
      <c r="S7" s="142" t="e">
        <f t="shared" si="6"/>
        <v>#N/A</v>
      </c>
      <c r="V7" s="142" t="s">
        <v>146</v>
      </c>
      <c r="W7" s="142">
        <f>INDEX(Профиль!$B$2:$AY$1001,U2,27)</f>
        <v>0.85135050000000001</v>
      </c>
      <c r="X7" s="142">
        <f>((Бланк!$E6/1000+Бланк!$G6/1000)*2)</f>
        <v>3.3580000000000001</v>
      </c>
      <c r="Y7" s="142">
        <f>W7*X7</f>
        <v>2.8588349790000001</v>
      </c>
      <c r="AA7" s="142">
        <f>IF(ISNUMBER(SEARCH(Бланк!$I$8,D7)),MAX($AA$1:AA6)+1,0)</f>
        <v>6</v>
      </c>
      <c r="AB7" s="142" t="str">
        <f>VLOOKUP(F7,Профиль!A7:AI1521,2,FALSE)</f>
        <v xml:space="preserve"> ALLURE 02 (MZ 01)</v>
      </c>
      <c r="AC7" s="142" t="e">
        <f>IF(AA7&gt;0,VLOOKUP(Бланк!$I$8,D7:F7,3,FALSE),"")</f>
        <v>#N/A</v>
      </c>
      <c r="AD7" s="142" t="str">
        <f t="shared" si="7"/>
        <v xml:space="preserve"> ALLURE 02 (MZ 01)</v>
      </c>
      <c r="AE7" s="142" t="e">
        <f t="shared" si="8"/>
        <v>#N/A</v>
      </c>
      <c r="AF7" s="142" t="str">
        <f>IF(ISERROR(AE7),"",INDEX(Профиль!$B$2:V205,AE7,2))</f>
        <v/>
      </c>
      <c r="AG7" s="142" t="e">
        <f t="shared" si="9"/>
        <v>#N/A</v>
      </c>
      <c r="AH7" s="142">
        <f>IF(ISNUMBER(SEARCH(Бланк!$K$8,AF7)),MAX($AH$1:AH6)+1,0)</f>
        <v>0</v>
      </c>
      <c r="AI7" s="142" t="str">
        <f t="shared" si="10"/>
        <v/>
      </c>
      <c r="AJ7" s="142" t="e">
        <f t="shared" si="11"/>
        <v>#N/A</v>
      </c>
      <c r="AK7" s="142" t="e">
        <f t="shared" si="12"/>
        <v>#N/A</v>
      </c>
      <c r="AM7" s="142" t="s">
        <v>146</v>
      </c>
      <c r="AN7" s="142" t="e">
        <f>INDEX(Профиль!$B$2:$AY$1001,AL2,27)</f>
        <v>#N/A</v>
      </c>
      <c r="AO7" s="142">
        <f>((Бланк!$E8/1000+Бланк!$G8/1000)*2)</f>
        <v>0</v>
      </c>
      <c r="AP7" s="142" t="e">
        <f>AN7*AO7</f>
        <v>#N/A</v>
      </c>
      <c r="BA7" s="142">
        <f>IF(ISNUMBER(SEARCH(Бланк!$I$10,D7)),MAX($BA$1:BA6)+1,0)</f>
        <v>6</v>
      </c>
      <c r="BB7" s="142" t="str">
        <f>VLOOKUP(F7,Профиль!A7:AI1521,2,FALSE)</f>
        <v xml:space="preserve"> ALLURE 02 (MZ 01)</v>
      </c>
      <c r="BC7" s="142" t="e">
        <f>IF(BA7&gt;0,VLOOKUP(Бланк!$I$10,D7:F7,3,FALSE),"")</f>
        <v>#N/A</v>
      </c>
      <c r="BD7" s="142" t="str">
        <f t="shared" si="13"/>
        <v xml:space="preserve"> ALLURE 02 (MZ 01)</v>
      </c>
      <c r="BE7" s="142" t="e">
        <f t="shared" si="14"/>
        <v>#N/A</v>
      </c>
      <c r="BF7" s="142" t="str">
        <f>IF(ISERROR(BE7),"",INDEX(Профиль!$B$2:AV205,BE7,2))</f>
        <v/>
      </c>
      <c r="BG7" s="142" t="e">
        <f t="shared" si="15"/>
        <v>#N/A</v>
      </c>
      <c r="BH7" s="142">
        <f>IF(ISNUMBER(SEARCH(Бланк!$K$10,BF7)),MAX($BH$1:BH6)+1,0)</f>
        <v>0</v>
      </c>
      <c r="BI7" s="142" t="str">
        <f t="shared" si="16"/>
        <v/>
      </c>
      <c r="BJ7" s="142" t="e">
        <f t="shared" si="50"/>
        <v>#N/A</v>
      </c>
      <c r="BM7" s="142" t="s">
        <v>146</v>
      </c>
      <c r="BN7" s="142" t="e">
        <f>INDEX(Профиль!$B$2:$AY$1001,BL2,27)</f>
        <v>#N/A</v>
      </c>
      <c r="BO7" s="142">
        <f>((Бланк!$E10/1000+Бланк!$G10/1000)*2)</f>
        <v>0</v>
      </c>
      <c r="BP7" s="142" t="e">
        <f>BN7*BO7</f>
        <v>#N/A</v>
      </c>
      <c r="CA7" s="142">
        <f>IF(ISNUMBER(SEARCH(Бланк!$I$12,D7)),MAX($CA$1:CA6)+1,0)</f>
        <v>6</v>
      </c>
      <c r="CB7" s="142" t="str">
        <f>VLOOKUP(F7,Профиль!A7:AI1521,2,FALSE)</f>
        <v xml:space="preserve"> ALLURE 02 (MZ 01)</v>
      </c>
      <c r="CC7" s="142" t="e">
        <f>IF(CA7&gt;0,VLOOKUP(Бланк!$I$12,D7:F7,3,FALSE),"")</f>
        <v>#N/A</v>
      </c>
      <c r="CD7" s="142" t="str">
        <f t="shared" si="17"/>
        <v xml:space="preserve"> ALLURE 02 (MZ 01)</v>
      </c>
      <c r="CE7" s="142" t="e">
        <f t="shared" si="18"/>
        <v>#N/A</v>
      </c>
      <c r="CF7" s="142" t="str">
        <f>IF(ISERROR(CE7),"",INDEX(Профиль!$B$2:BV205,CE7,2))</f>
        <v/>
      </c>
      <c r="CG7" s="142" t="e">
        <f t="shared" si="19"/>
        <v>#N/A</v>
      </c>
      <c r="CH7" s="142">
        <f>IF(ISNUMBER(SEARCH(Бланк!$K$12,CF7)),MAX($CH$1:CH6)+1,0)</f>
        <v>0</v>
      </c>
      <c r="CI7" s="142" t="str">
        <f t="shared" si="20"/>
        <v/>
      </c>
      <c r="CJ7" s="142" t="e">
        <f t="shared" si="21"/>
        <v>#N/A</v>
      </c>
      <c r="CM7" s="142" t="s">
        <v>146</v>
      </c>
      <c r="CN7" s="142" t="e">
        <f>INDEX(Профиль!$B$2:$AY$1001,CL2,27)</f>
        <v>#N/A</v>
      </c>
      <c r="CO7" s="142">
        <f>((Бланк!$E12/1000+Бланк!$G12/1000)*2)</f>
        <v>0</v>
      </c>
      <c r="CP7" s="142" t="e">
        <f>CN7*CO7</f>
        <v>#N/A</v>
      </c>
      <c r="DA7" s="142">
        <f>IF(ISNUMBER(SEARCH(Бланк!$I$14,D7)),MAX($DA$1:DA6)+1,0)</f>
        <v>6</v>
      </c>
      <c r="DB7" s="142" t="str">
        <f>VLOOKUP(F7,Профиль!A7:BI1521,2,FALSE)</f>
        <v xml:space="preserve"> ALLURE 02 (MZ 01)</v>
      </c>
      <c r="DC7" s="142" t="e">
        <f>IF(DA7&gt;0,VLOOKUP(Бланк!$I$14,D7:F7,3,FALSE),"")</f>
        <v>#N/A</v>
      </c>
      <c r="DD7" s="142" t="str">
        <f t="shared" si="22"/>
        <v xml:space="preserve"> ALLURE 02 (MZ 01)</v>
      </c>
      <c r="DE7" s="142" t="e">
        <f t="shared" si="23"/>
        <v>#N/A</v>
      </c>
      <c r="DF7" s="142" t="str">
        <f>IF(ISERROR(DE7),"",INDEX(Профиль!$B$2:CV205,DE7,2))</f>
        <v/>
      </c>
      <c r="DG7" s="142" t="e">
        <f t="shared" si="24"/>
        <v>#N/A</v>
      </c>
      <c r="DH7" s="142">
        <f>IF(ISNUMBER(SEARCH(Бланк!$K$14,DF7)),MAX($DH$1:DH6)+1,0)</f>
        <v>0</v>
      </c>
      <c r="DI7" s="142" t="str">
        <f t="shared" si="25"/>
        <v/>
      </c>
      <c r="DJ7" s="142" t="e">
        <f t="shared" si="26"/>
        <v>#N/A</v>
      </c>
      <c r="DM7" s="142" t="s">
        <v>146</v>
      </c>
      <c r="DN7" s="142" t="e">
        <f>INDEX(Профиль!$B$2:$AY$1001,DL2,27)</f>
        <v>#N/A</v>
      </c>
      <c r="DO7" s="142">
        <f>((Бланк!$E14/1000+Бланк!$G14/1000)*2)</f>
        <v>0</v>
      </c>
      <c r="DP7" s="142" t="e">
        <f>DN7*DO7</f>
        <v>#N/A</v>
      </c>
      <c r="EA7" s="142">
        <f>IF(ISNUMBER(SEARCH(Бланк!$I$16,D7)),MAX($EA$1:EA6)+1,0)</f>
        <v>6</v>
      </c>
      <c r="EB7" s="142" t="str">
        <f>VLOOKUP(F7,Профиль!A7:CI1521,2,FALSE)</f>
        <v xml:space="preserve"> ALLURE 02 (MZ 01)</v>
      </c>
      <c r="EC7" s="142" t="e">
        <f>IF(EA7&gt;0,VLOOKUP(Бланк!$I$16,D7:F7,3,FALSE),"")</f>
        <v>#N/A</v>
      </c>
      <c r="ED7" s="142" t="str">
        <f t="shared" si="27"/>
        <v xml:space="preserve"> ALLURE 02 (MZ 01)</v>
      </c>
      <c r="EE7" s="142" t="e">
        <f t="shared" si="28"/>
        <v>#N/A</v>
      </c>
      <c r="EF7" s="142" t="str">
        <f>IF(ISERROR(EE7),"",INDEX(Профиль!$B$2:DV205,EE7,2))</f>
        <v/>
      </c>
      <c r="EG7" s="142" t="e">
        <f t="shared" si="29"/>
        <v>#N/A</v>
      </c>
      <c r="EH7" s="142">
        <f>IF(ISNUMBER(SEARCH(Бланк!$K$16,EF7)),MAX($EH$1:EH6)+1,0)</f>
        <v>0</v>
      </c>
      <c r="EI7" s="142" t="str">
        <f t="shared" si="30"/>
        <v/>
      </c>
      <c r="EJ7" s="142" t="e">
        <f t="shared" si="51"/>
        <v>#N/A</v>
      </c>
      <c r="EM7" s="142" t="s">
        <v>146</v>
      </c>
      <c r="EN7" s="142" t="e">
        <f>INDEX(Профиль!$B$2:$AY$1001,EL2,27)</f>
        <v>#N/A</v>
      </c>
      <c r="EO7" s="142">
        <f>((Бланк!$E16/1000+Бланк!$G16/1000)*2)</f>
        <v>0</v>
      </c>
      <c r="EP7" s="142" t="e">
        <f>EN7*EO7</f>
        <v>#N/A</v>
      </c>
      <c r="FA7" s="142">
        <f>IF(ISNUMBER(SEARCH(Бланк!$I$18,D7)),MAX($FA$1:FA6)+1,0)</f>
        <v>6</v>
      </c>
      <c r="FB7" s="142" t="str">
        <f>VLOOKUP(F7,Профиль!A7:DI1521,2,FALSE)</f>
        <v xml:space="preserve"> ALLURE 02 (MZ 01)</v>
      </c>
      <c r="FC7" s="142" t="e">
        <f>IF(FA7&gt;0,VLOOKUP(Бланк!$I$18,D7:F7,3,FALSE),"")</f>
        <v>#N/A</v>
      </c>
      <c r="FD7" s="142" t="str">
        <f t="shared" si="31"/>
        <v xml:space="preserve"> ALLURE 02 (MZ 01)</v>
      </c>
      <c r="FE7" s="142" t="e">
        <f t="shared" si="32"/>
        <v>#N/A</v>
      </c>
      <c r="FF7" s="142" t="str">
        <f>IF(ISERROR(FE7),"",INDEX(Профиль!$B$2:EV205,FE7,2))</f>
        <v/>
      </c>
      <c r="FG7" s="142" t="e">
        <f t="shared" si="33"/>
        <v>#N/A</v>
      </c>
      <c r="FH7" s="142">
        <f>IF(ISNUMBER(SEARCH(Бланк!$K$18,FF7)),MAX($FH$1:FH6)+1,0)</f>
        <v>0</v>
      </c>
      <c r="FI7" s="142" t="str">
        <f t="shared" si="34"/>
        <v/>
      </c>
      <c r="FJ7" s="142" t="e">
        <f t="shared" si="35"/>
        <v>#N/A</v>
      </c>
      <c r="FM7" s="142" t="s">
        <v>146</v>
      </c>
      <c r="FN7" s="142" t="e">
        <f>INDEX(Профиль!$B$2:$AY$1001,FL2,27)</f>
        <v>#N/A</v>
      </c>
      <c r="FO7" s="142">
        <f>((Бланк!$E18/1000+Бланк!$G18/1000)*2)</f>
        <v>0</v>
      </c>
      <c r="FP7" s="142" t="e">
        <f>FN7*FO7</f>
        <v>#N/A</v>
      </c>
      <c r="GA7" s="142">
        <f>IF(ISNUMBER(SEARCH(Бланк!$I$20,D7)),MAX($GA$1:GA6)+1,0)</f>
        <v>6</v>
      </c>
      <c r="GB7" s="142" t="str">
        <f>VLOOKUP(F7,Профиль!A7:EI1521,2,FALSE)</f>
        <v xml:space="preserve"> ALLURE 02 (MZ 01)</v>
      </c>
      <c r="GC7" s="142" t="e">
        <f>IF(GA7&gt;0,VLOOKUP(Бланк!$I$20,D7:F7,3,FALSE),"")</f>
        <v>#N/A</v>
      </c>
      <c r="GD7" s="142" t="str">
        <f t="shared" si="36"/>
        <v xml:space="preserve"> ALLURE 02 (MZ 01)</v>
      </c>
      <c r="GE7" s="142" t="e">
        <f t="shared" si="37"/>
        <v>#N/A</v>
      </c>
      <c r="GF7" s="142" t="str">
        <f>IF(ISERROR(GE7),"",INDEX(Профиль!$B$2:FV205,GE7,2))</f>
        <v/>
      </c>
      <c r="GG7" s="142" t="e">
        <f t="shared" si="38"/>
        <v>#N/A</v>
      </c>
      <c r="GH7" s="142">
        <f>IF(ISNUMBER(SEARCH(Бланк!$K$20,GF7)),MAX($GH$1:GH6)+1,0)</f>
        <v>0</v>
      </c>
      <c r="GI7" s="142" t="str">
        <f t="shared" si="39"/>
        <v/>
      </c>
      <c r="GJ7" s="142" t="e">
        <f t="shared" si="40"/>
        <v>#N/A</v>
      </c>
      <c r="GM7" s="142" t="s">
        <v>146</v>
      </c>
      <c r="GN7" s="142" t="e">
        <f>INDEX(Профиль!$B$2:$AY$1001,GL2,27)</f>
        <v>#N/A</v>
      </c>
      <c r="GO7" s="142">
        <f>((Бланк!$E20/1000+Бланк!$G20/1000)*2)</f>
        <v>0</v>
      </c>
      <c r="GP7" s="142" t="e">
        <f>GN7*GO7</f>
        <v>#N/A</v>
      </c>
      <c r="HA7" s="142">
        <f>IF(ISNUMBER(SEARCH(Бланк!$I$22,D7)),MAX($HA$1:HA6)+1,0)</f>
        <v>6</v>
      </c>
      <c r="HB7" s="142" t="str">
        <f>VLOOKUP(F7,Профиль!A7:FI1521,2,FALSE)</f>
        <v xml:space="preserve"> ALLURE 02 (MZ 01)</v>
      </c>
      <c r="HC7" s="142" t="e">
        <f>IF(HA7&gt;0,VLOOKUP(Бланк!$I$22,D7:F7,3,FALSE),"")</f>
        <v>#N/A</v>
      </c>
      <c r="HD7" s="142" t="str">
        <f t="shared" si="41"/>
        <v xml:space="preserve"> ALLURE 02 (MZ 01)</v>
      </c>
      <c r="HE7" s="142" t="e">
        <f t="shared" si="42"/>
        <v>#N/A</v>
      </c>
      <c r="HF7" s="142" t="str">
        <f>IF(ISERROR(HE7),"",INDEX(Профиль!$B$2:GV205,HE7,2))</f>
        <v/>
      </c>
      <c r="HG7" s="142" t="e">
        <f t="shared" si="43"/>
        <v>#N/A</v>
      </c>
      <c r="HH7" s="142">
        <f>IF(ISNUMBER(SEARCH(Бланк!$K$22,HF7)),MAX($HH$1:HH6)+1,0)</f>
        <v>0</v>
      </c>
      <c r="HI7" s="142" t="str">
        <f t="shared" si="44"/>
        <v/>
      </c>
      <c r="HJ7" s="142" t="e">
        <f t="shared" si="45"/>
        <v>#N/A</v>
      </c>
      <c r="HM7" s="142" t="s">
        <v>146</v>
      </c>
      <c r="HN7" s="142" t="e">
        <f>INDEX(Профиль!$B$2:$AY$1001,HL2,27)</f>
        <v>#N/A</v>
      </c>
      <c r="HO7" s="142">
        <f>((Бланк!$E22/1000+Бланк!$G22/1000)*2)</f>
        <v>0</v>
      </c>
      <c r="HP7" s="142" t="e">
        <f>HN7*HO7</f>
        <v>#N/A</v>
      </c>
      <c r="IA7" s="142">
        <f>IF(ISNUMBER(SEARCH(Бланк!$I$24,D7)),MAX($IA$1:IA6)+1,0)</f>
        <v>6</v>
      </c>
      <c r="IB7" s="142" t="str">
        <f>VLOOKUP(F7,Профиль!A7:GI1521,2,FALSE)</f>
        <v xml:space="preserve"> ALLURE 02 (MZ 01)</v>
      </c>
      <c r="IC7" s="142" t="e">
        <f>IF(IA7&gt;0,VLOOKUP(Бланк!$I$24,D7:F7,3,FALSE),"")</f>
        <v>#N/A</v>
      </c>
      <c r="ID7" s="142" t="str">
        <f t="shared" si="46"/>
        <v xml:space="preserve"> ALLURE 02 (MZ 01)</v>
      </c>
      <c r="IE7" s="142" t="e">
        <f t="shared" si="47"/>
        <v>#N/A</v>
      </c>
      <c r="IF7" s="142" t="str">
        <f>IF(ISERROR(IE7),"",INDEX(Профиль!$B$2:HV205,IE7,2))</f>
        <v/>
      </c>
      <c r="IG7" s="142" t="e">
        <f>VLOOKUP(ROW(EA6),IA$2:$IC$201,3,FALSE)</f>
        <v>#N/A</v>
      </c>
      <c r="IH7" s="142">
        <f>IF(ISNUMBER(SEARCH(Бланк!$K$24,IF7)),MAX($IH$1:IH6)+1,0)</f>
        <v>0</v>
      </c>
      <c r="II7" s="142" t="str">
        <f t="shared" si="48"/>
        <v/>
      </c>
      <c r="IJ7" s="142" t="e">
        <f t="shared" si="49"/>
        <v>#N/A</v>
      </c>
      <c r="IM7" s="142" t="s">
        <v>146</v>
      </c>
      <c r="IN7" s="142" t="e">
        <f>INDEX(Профиль!$B$2:$AY$1001,IL2,27)</f>
        <v>#N/A</v>
      </c>
      <c r="IO7" s="142">
        <f>((Бланк!$E24/1000+Бланк!$G24/1000)*2)</f>
        <v>0</v>
      </c>
      <c r="IP7" s="142" t="e">
        <f>IN7*IO7</f>
        <v>#N/A</v>
      </c>
    </row>
    <row r="8" spans="1:250" x14ac:dyDescent="0.25">
      <c r="A8" s="142">
        <v>8</v>
      </c>
      <c r="B8" s="142">
        <f>IF(AND($E$1="ПУСТО",Профиль!B8&lt;&gt;""),MAX($B$1:B7)+1,IF(ISNUMBER(SEARCH($E$1,Профиль!G8)),MAX($B$1:B7)+1,0))</f>
        <v>7</v>
      </c>
      <c r="D8" s="142" t="str">
        <f>IF(ISERROR(F8),"",INDEX(Профиль!$B$2:$E$1001,F8,1))</f>
        <v xml:space="preserve"> ALLURE 02 (MZ 01)</v>
      </c>
      <c r="E8" s="142" t="str">
        <f>IF(ISERROR(F8),"",INDEX(Профиль!$B$2:$E$1001,F8,2))</f>
        <v>Черный браш</v>
      </c>
      <c r="F8" s="142">
        <f>MATCH(ROW(A7),$B$2:B14,0)</f>
        <v>7</v>
      </c>
      <c r="G8" s="142" t="str">
        <f>IF(AND(COUNTIF(D$2:D8,D8)=1,D8&lt;&gt;""),COUNT(G$1:G7)+1,"")</f>
        <v/>
      </c>
      <c r="H8" s="142" t="str">
        <f t="shared" si="0"/>
        <v xml:space="preserve"> ALLURE 02 (MZ 01)</v>
      </c>
      <c r="I8" s="142" t="str">
        <f t="shared" si="1"/>
        <v xml:space="preserve"> F 1-17</v>
      </c>
      <c r="J8" s="142">
        <f>IF(ISNUMBER(SEARCH(Бланк!$I$6,D8)),MAX($J$1:J7)+1,0)</f>
        <v>0</v>
      </c>
      <c r="K8" s="142" t="str">
        <f>VLOOKUP(F8,Профиль!A8:AI1522,2,FALSE)</f>
        <v xml:space="preserve"> ALLURE 02 (MZ 01)</v>
      </c>
      <c r="L8" s="142" t="str">
        <f>IF(J8&gt;0,VLOOKUP(Бланк!$I$6,D8:F18,3,FALSE),"")</f>
        <v/>
      </c>
      <c r="M8" s="142" t="e">
        <f t="shared" si="2"/>
        <v>#N/A</v>
      </c>
      <c r="N8" s="142" t="e">
        <f t="shared" si="3"/>
        <v>#N/A</v>
      </c>
      <c r="O8" s="142" t="str">
        <f>IF(ISERROR(N8),"",INDEX(Профиль!$B$2:DD15012,N8,2))</f>
        <v/>
      </c>
      <c r="P8" s="142" t="e">
        <f t="shared" si="4"/>
        <v>#N/A</v>
      </c>
      <c r="Q8" s="142">
        <f>IF(ISNUMBER(SEARCH(Бланк!$K$6,O8)),MAX($Q$1:Q7)+1,0)</f>
        <v>0</v>
      </c>
      <c r="R8" s="142" t="str">
        <f t="shared" si="5"/>
        <v/>
      </c>
      <c r="S8" s="142" t="e">
        <f t="shared" si="6"/>
        <v>#N/A</v>
      </c>
      <c r="V8" s="142" t="s">
        <v>147</v>
      </c>
      <c r="W8" s="142">
        <f>INDEX(Профиль!$B$2:$AY$1001,U2,28)</f>
        <v>0.56999999999999995</v>
      </c>
      <c r="X8" s="142">
        <f>INDEX(Профиль!$B$2:$Y$1001,U2,14)</f>
        <v>4</v>
      </c>
      <c r="Y8" s="142">
        <f>X8*W8</f>
        <v>2.2799999999999998</v>
      </c>
      <c r="AA8" s="142">
        <f>IF(ISNUMBER(SEARCH(Бланк!$I$8,D8)),MAX($AA$1:AA7)+1,0)</f>
        <v>7</v>
      </c>
      <c r="AB8" s="142" t="str">
        <f>VLOOKUP(F8,Профиль!A8:AI1522,2,FALSE)</f>
        <v xml:space="preserve"> ALLURE 02 (MZ 01)</v>
      </c>
      <c r="AC8" s="142" t="e">
        <f>IF(AA8&gt;0,VLOOKUP(Бланк!$I$8,D8:F8,3,FALSE),"")</f>
        <v>#N/A</v>
      </c>
      <c r="AD8" s="142" t="str">
        <f t="shared" si="7"/>
        <v xml:space="preserve"> ALLURE 02 (MZ 01)</v>
      </c>
      <c r="AE8" s="142" t="e">
        <f t="shared" si="8"/>
        <v>#N/A</v>
      </c>
      <c r="AF8" s="142" t="str">
        <f>IF(ISERROR(AE8),"",INDEX(Профиль!$B$2:V206,AE8,2))</f>
        <v/>
      </c>
      <c r="AG8" s="142" t="e">
        <f t="shared" si="9"/>
        <v>#N/A</v>
      </c>
      <c r="AH8" s="142">
        <f>IF(ISNUMBER(SEARCH(Бланк!$K$8,AF8)),MAX($AH$1:AH7)+1,0)</f>
        <v>0</v>
      </c>
      <c r="AI8" s="142" t="str">
        <f t="shared" si="10"/>
        <v/>
      </c>
      <c r="AJ8" s="142" t="e">
        <f t="shared" si="11"/>
        <v>#N/A</v>
      </c>
      <c r="AK8" s="142" t="e">
        <f t="shared" si="12"/>
        <v>#N/A</v>
      </c>
      <c r="AM8" s="142" t="s">
        <v>147</v>
      </c>
      <c r="AN8" s="142" t="e">
        <f>INDEX(Профиль!$B$2:$AY$1001,AL2,28)</f>
        <v>#N/A</v>
      </c>
      <c r="AO8" s="142" t="e">
        <f>INDEX(Профиль!$B$2:$Y$1001,AL2,14)</f>
        <v>#N/A</v>
      </c>
      <c r="AP8" s="142" t="e">
        <f>AO8*AN8</f>
        <v>#N/A</v>
      </c>
      <c r="BA8" s="142">
        <f>IF(ISNUMBER(SEARCH(Бланк!$I$10,D8)),MAX($BA$1:BA7)+1,0)</f>
        <v>7</v>
      </c>
      <c r="BB8" s="142" t="str">
        <f>VLOOKUP(F8,Профиль!A8:AI1522,2,FALSE)</f>
        <v xml:space="preserve"> ALLURE 02 (MZ 01)</v>
      </c>
      <c r="BC8" s="142" t="e">
        <f>IF(BA8&gt;0,VLOOKUP(Бланк!$I$10,D8:F8,3,FALSE),"")</f>
        <v>#N/A</v>
      </c>
      <c r="BD8" s="142" t="str">
        <f t="shared" si="13"/>
        <v xml:space="preserve"> ALLURE 02 (MZ 01)</v>
      </c>
      <c r="BE8" s="142" t="e">
        <f t="shared" si="14"/>
        <v>#N/A</v>
      </c>
      <c r="BF8" s="142" t="str">
        <f>IF(ISERROR(BE8),"",INDEX(Профиль!$B$2:AV206,BE8,2))</f>
        <v/>
      </c>
      <c r="BG8" s="142" t="e">
        <f t="shared" si="15"/>
        <v>#N/A</v>
      </c>
      <c r="BH8" s="142">
        <f>IF(ISNUMBER(SEARCH(Бланк!$K$10,BF8)),MAX($BH$1:BH7)+1,0)</f>
        <v>0</v>
      </c>
      <c r="BI8" s="142" t="str">
        <f t="shared" si="16"/>
        <v/>
      </c>
      <c r="BJ8" s="142" t="e">
        <f t="shared" si="50"/>
        <v>#N/A</v>
      </c>
      <c r="BM8" s="142" t="s">
        <v>147</v>
      </c>
      <c r="BN8" s="142" t="e">
        <f>INDEX(Профиль!$B$2:$AY$1001,BL2,28)</f>
        <v>#N/A</v>
      </c>
      <c r="BO8" s="142" t="e">
        <f>INDEX(Профиль!$B$2:$Y$1001,BL2,14)</f>
        <v>#N/A</v>
      </c>
      <c r="BP8" s="142" t="e">
        <f>BO8*BN8</f>
        <v>#N/A</v>
      </c>
      <c r="CA8" s="142">
        <f>IF(ISNUMBER(SEARCH(Бланк!$I$12,D8)),MAX($CA$1:CA7)+1,0)</f>
        <v>7</v>
      </c>
      <c r="CB8" s="142" t="str">
        <f>VLOOKUP(F8,Профиль!A8:AI1522,2,FALSE)</f>
        <v xml:space="preserve"> ALLURE 02 (MZ 01)</v>
      </c>
      <c r="CC8" s="142" t="e">
        <f>IF(CA8&gt;0,VLOOKUP(Бланк!$I$12,D8:F8,3,FALSE),"")</f>
        <v>#N/A</v>
      </c>
      <c r="CD8" s="142" t="str">
        <f t="shared" si="17"/>
        <v xml:space="preserve"> ALLURE 02 (MZ 01)</v>
      </c>
      <c r="CE8" s="142" t="e">
        <f t="shared" si="18"/>
        <v>#N/A</v>
      </c>
      <c r="CF8" s="142" t="str">
        <f>IF(ISERROR(CE8),"",INDEX(Профиль!$B$2:BV206,CE8,2))</f>
        <v/>
      </c>
      <c r="CG8" s="142" t="e">
        <f t="shared" si="19"/>
        <v>#N/A</v>
      </c>
      <c r="CH8" s="142">
        <f>IF(ISNUMBER(SEARCH(Бланк!$K$12,CF8)),MAX($CH$1:CH7)+1,0)</f>
        <v>0</v>
      </c>
      <c r="CI8" s="142" t="str">
        <f t="shared" si="20"/>
        <v/>
      </c>
      <c r="CJ8" s="142" t="e">
        <f t="shared" si="21"/>
        <v>#N/A</v>
      </c>
      <c r="CM8" s="142" t="s">
        <v>147</v>
      </c>
      <c r="CN8" s="142" t="e">
        <f>INDEX(Профиль!$B$2:$AY$1001,CL2,28)</f>
        <v>#N/A</v>
      </c>
      <c r="CO8" s="142" t="e">
        <f>INDEX(Профиль!$B$2:$Y$1001,CL2,14)</f>
        <v>#N/A</v>
      </c>
      <c r="CP8" s="142" t="e">
        <f>CO8*CN8</f>
        <v>#N/A</v>
      </c>
      <c r="DA8" s="142">
        <f>IF(ISNUMBER(SEARCH(Бланк!$I$14,D8)),MAX($DA$1:DA7)+1,0)</f>
        <v>7</v>
      </c>
      <c r="DB8" s="142" t="str">
        <f>VLOOKUP(F8,Профиль!A8:BI1522,2,FALSE)</f>
        <v xml:space="preserve"> ALLURE 02 (MZ 01)</v>
      </c>
      <c r="DC8" s="142" t="e">
        <f>IF(DA8&gt;0,VLOOKUP(Бланк!$I$14,D8:F8,3,FALSE),"")</f>
        <v>#N/A</v>
      </c>
      <c r="DD8" s="142" t="str">
        <f t="shared" si="22"/>
        <v xml:space="preserve"> ALLURE 02 (MZ 01)</v>
      </c>
      <c r="DE8" s="142" t="e">
        <f t="shared" si="23"/>
        <v>#N/A</v>
      </c>
      <c r="DF8" s="142" t="str">
        <f>IF(ISERROR(DE8),"",INDEX(Профиль!$B$2:CV206,DE8,2))</f>
        <v/>
      </c>
      <c r="DG8" s="142" t="e">
        <f t="shared" si="24"/>
        <v>#N/A</v>
      </c>
      <c r="DH8" s="142">
        <f>IF(ISNUMBER(SEARCH(Бланк!$K$14,DF8)),MAX($DH$1:DH7)+1,0)</f>
        <v>0</v>
      </c>
      <c r="DI8" s="142" t="str">
        <f t="shared" si="25"/>
        <v/>
      </c>
      <c r="DJ8" s="142" t="e">
        <f t="shared" si="26"/>
        <v>#N/A</v>
      </c>
      <c r="DM8" s="142" t="s">
        <v>147</v>
      </c>
      <c r="DN8" s="142" t="e">
        <f>INDEX(Профиль!$B$2:$AY$1001,DL2,28)</f>
        <v>#N/A</v>
      </c>
      <c r="DO8" s="142" t="e">
        <f>INDEX(Профиль!$B$2:$Y$1001,DL2,14)</f>
        <v>#N/A</v>
      </c>
      <c r="DP8" s="142" t="e">
        <f>DO8*DN8</f>
        <v>#N/A</v>
      </c>
      <c r="EA8" s="142">
        <f>IF(ISNUMBER(SEARCH(Бланк!$I$16,D8)),MAX($EA$1:EA7)+1,0)</f>
        <v>7</v>
      </c>
      <c r="EB8" s="142" t="str">
        <f>VLOOKUP(F8,Профиль!A8:CI1522,2,FALSE)</f>
        <v xml:space="preserve"> ALLURE 02 (MZ 01)</v>
      </c>
      <c r="EC8" s="142" t="e">
        <f>IF(EA8&gt;0,VLOOKUP(Бланк!$I$16,D8:F8,3,FALSE),"")</f>
        <v>#N/A</v>
      </c>
      <c r="ED8" s="142" t="str">
        <f t="shared" si="27"/>
        <v xml:space="preserve"> ALLURE 02 (MZ 01)</v>
      </c>
      <c r="EE8" s="142" t="e">
        <f t="shared" si="28"/>
        <v>#N/A</v>
      </c>
      <c r="EF8" s="142" t="str">
        <f>IF(ISERROR(EE8),"",INDEX(Профиль!$B$2:DV206,EE8,2))</f>
        <v/>
      </c>
      <c r="EG8" s="142" t="e">
        <f t="shared" si="29"/>
        <v>#N/A</v>
      </c>
      <c r="EH8" s="142">
        <f>IF(ISNUMBER(SEARCH(Бланк!$K$16,EF8)),MAX($EH$1:EH7)+1,0)</f>
        <v>0</v>
      </c>
      <c r="EI8" s="142" t="str">
        <f t="shared" si="30"/>
        <v/>
      </c>
      <c r="EJ8" s="142" t="e">
        <f t="shared" si="51"/>
        <v>#N/A</v>
      </c>
      <c r="EM8" s="142" t="s">
        <v>147</v>
      </c>
      <c r="EN8" s="142" t="e">
        <f>INDEX(Профиль!$B$2:$AY$1001,EL2,28)</f>
        <v>#N/A</v>
      </c>
      <c r="EO8" s="142" t="e">
        <f>INDEX(Профиль!$B$2:$Y$1001,EL2,14)</f>
        <v>#N/A</v>
      </c>
      <c r="EP8" s="142" t="e">
        <f>EO8*EN8</f>
        <v>#N/A</v>
      </c>
      <c r="FA8" s="142">
        <f>IF(ISNUMBER(SEARCH(Бланк!$I$18,D8)),MAX($FA$1:FA7)+1,0)</f>
        <v>7</v>
      </c>
      <c r="FB8" s="142" t="str">
        <f>VLOOKUP(F8,Профиль!A8:DI1522,2,FALSE)</f>
        <v xml:space="preserve"> ALLURE 02 (MZ 01)</v>
      </c>
      <c r="FC8" s="142" t="e">
        <f>IF(FA8&gt;0,VLOOKUP(Бланк!$I$18,D8:F8,3,FALSE),"")</f>
        <v>#N/A</v>
      </c>
      <c r="FD8" s="142" t="str">
        <f t="shared" si="31"/>
        <v xml:space="preserve"> ALLURE 02 (MZ 01)</v>
      </c>
      <c r="FE8" s="142" t="e">
        <f t="shared" si="32"/>
        <v>#N/A</v>
      </c>
      <c r="FF8" s="142" t="str">
        <f>IF(ISERROR(FE8),"",INDEX(Профиль!$B$2:EV206,FE8,2))</f>
        <v/>
      </c>
      <c r="FG8" s="142" t="e">
        <f t="shared" si="33"/>
        <v>#N/A</v>
      </c>
      <c r="FH8" s="142">
        <f>IF(ISNUMBER(SEARCH(Бланк!$K$18,FF8)),MAX($FH$1:FH7)+1,0)</f>
        <v>0</v>
      </c>
      <c r="FI8" s="142" t="str">
        <f t="shared" si="34"/>
        <v/>
      </c>
      <c r="FJ8" s="142" t="e">
        <f t="shared" si="35"/>
        <v>#N/A</v>
      </c>
      <c r="FM8" s="142" t="s">
        <v>147</v>
      </c>
      <c r="FN8" s="142" t="e">
        <f>INDEX(Профиль!$B$2:$AY$1001,FL2,28)</f>
        <v>#N/A</v>
      </c>
      <c r="FO8" s="142" t="e">
        <f>INDEX(Профиль!$B$2:$Y$1001,FL2,14)</f>
        <v>#N/A</v>
      </c>
      <c r="FP8" s="142" t="e">
        <f>FO8*FN8</f>
        <v>#N/A</v>
      </c>
      <c r="GA8" s="142">
        <f>IF(ISNUMBER(SEARCH(Бланк!$I$20,D8)),MAX($GA$1:GA7)+1,0)</f>
        <v>7</v>
      </c>
      <c r="GB8" s="142" t="str">
        <f>VLOOKUP(F8,Профиль!A8:EI1522,2,FALSE)</f>
        <v xml:space="preserve"> ALLURE 02 (MZ 01)</v>
      </c>
      <c r="GC8" s="142" t="e">
        <f>IF(GA8&gt;0,VLOOKUP(Бланк!$I$20,D8:F8,3,FALSE),"")</f>
        <v>#N/A</v>
      </c>
      <c r="GD8" s="142" t="str">
        <f t="shared" si="36"/>
        <v xml:space="preserve"> ALLURE 02 (MZ 01)</v>
      </c>
      <c r="GE8" s="142" t="e">
        <f t="shared" si="37"/>
        <v>#N/A</v>
      </c>
      <c r="GF8" s="142" t="str">
        <f>IF(ISERROR(GE8),"",INDEX(Профиль!$B$2:FV206,GE8,2))</f>
        <v/>
      </c>
      <c r="GG8" s="142" t="e">
        <f t="shared" si="38"/>
        <v>#N/A</v>
      </c>
      <c r="GH8" s="142">
        <f>IF(ISNUMBER(SEARCH(Бланк!$K$20,GF8)),MAX($GH$1:GH7)+1,0)</f>
        <v>0</v>
      </c>
      <c r="GI8" s="142" t="str">
        <f t="shared" si="39"/>
        <v/>
      </c>
      <c r="GJ8" s="142" t="e">
        <f t="shared" si="40"/>
        <v>#N/A</v>
      </c>
      <c r="GM8" s="142" t="s">
        <v>147</v>
      </c>
      <c r="GN8" s="142" t="e">
        <f>INDEX(Профиль!$B$2:$AY$1001,GL2,28)</f>
        <v>#N/A</v>
      </c>
      <c r="GO8" s="142" t="e">
        <f>INDEX(Профиль!$B$2:$Y$1001,GL2,14)</f>
        <v>#N/A</v>
      </c>
      <c r="GP8" s="142" t="e">
        <f>GO8*GN8</f>
        <v>#N/A</v>
      </c>
      <c r="HA8" s="142">
        <f>IF(ISNUMBER(SEARCH(Бланк!$I$22,D8)),MAX($HA$1:HA7)+1,0)</f>
        <v>7</v>
      </c>
      <c r="HB8" s="142" t="str">
        <f>VLOOKUP(F8,Профиль!A8:FI1522,2,FALSE)</f>
        <v xml:space="preserve"> ALLURE 02 (MZ 01)</v>
      </c>
      <c r="HC8" s="142" t="e">
        <f>IF(HA8&gt;0,VLOOKUP(Бланк!$I$22,D8:F8,3,FALSE),"")</f>
        <v>#N/A</v>
      </c>
      <c r="HD8" s="142" t="str">
        <f t="shared" si="41"/>
        <v xml:space="preserve"> ALLURE 02 (MZ 01)</v>
      </c>
      <c r="HE8" s="142" t="e">
        <f t="shared" si="42"/>
        <v>#N/A</v>
      </c>
      <c r="HF8" s="142" t="str">
        <f>IF(ISERROR(HE8),"",INDEX(Профиль!$B$2:GV206,HE8,2))</f>
        <v/>
      </c>
      <c r="HG8" s="142" t="e">
        <f t="shared" si="43"/>
        <v>#N/A</v>
      </c>
      <c r="HH8" s="142">
        <f>IF(ISNUMBER(SEARCH(Бланк!$K$22,HF8)),MAX($HH$1:HH7)+1,0)</f>
        <v>0</v>
      </c>
      <c r="HI8" s="142" t="str">
        <f t="shared" si="44"/>
        <v/>
      </c>
      <c r="HJ8" s="142" t="e">
        <f t="shared" si="45"/>
        <v>#N/A</v>
      </c>
      <c r="HM8" s="142" t="s">
        <v>147</v>
      </c>
      <c r="HN8" s="142" t="e">
        <f>INDEX(Профиль!$B$2:$AY$1001,HL2,28)</f>
        <v>#N/A</v>
      </c>
      <c r="HO8" s="142" t="e">
        <f>INDEX(Профиль!$B$2:$Y$1001,HL2,14)</f>
        <v>#N/A</v>
      </c>
      <c r="HP8" s="142" t="e">
        <f>HO8*HN8</f>
        <v>#N/A</v>
      </c>
      <c r="IA8" s="142">
        <f>IF(ISNUMBER(SEARCH(Бланк!$I$24,D8)),MAX($IA$1:IA7)+1,0)</f>
        <v>7</v>
      </c>
      <c r="IB8" s="142" t="str">
        <f>VLOOKUP(F8,Профиль!A8:GI1522,2,FALSE)</f>
        <v xml:space="preserve"> ALLURE 02 (MZ 01)</v>
      </c>
      <c r="IC8" s="142" t="e">
        <f>IF(IA8&gt;0,VLOOKUP(Бланк!$I$24,D8:F8,3,FALSE),"")</f>
        <v>#N/A</v>
      </c>
      <c r="ID8" s="142" t="str">
        <f t="shared" si="46"/>
        <v xml:space="preserve"> ALLURE 02 (MZ 01)</v>
      </c>
      <c r="IE8" s="142" t="e">
        <f t="shared" si="47"/>
        <v>#N/A</v>
      </c>
      <c r="IF8" s="142" t="str">
        <f>IF(ISERROR(IE8),"",INDEX(Профиль!$B$2:HV206,IE8,2))</f>
        <v/>
      </c>
      <c r="IG8" s="142" t="e">
        <f>VLOOKUP(ROW(EA7),IA$2:$IC$201,3,FALSE)</f>
        <v>#N/A</v>
      </c>
      <c r="IH8" s="142">
        <f>IF(ISNUMBER(SEARCH(Бланк!$K$24,IF8)),MAX($IH$1:IH7)+1,0)</f>
        <v>0</v>
      </c>
      <c r="II8" s="142" t="str">
        <f t="shared" si="48"/>
        <v/>
      </c>
      <c r="IJ8" s="142" t="e">
        <f t="shared" si="49"/>
        <v>#N/A</v>
      </c>
      <c r="IM8" s="142" t="s">
        <v>147</v>
      </c>
      <c r="IN8" s="142" t="e">
        <f>INDEX(Профиль!$B$2:$AY$1001,IL2,28)</f>
        <v>#N/A</v>
      </c>
      <c r="IO8" s="142" t="e">
        <f>INDEX(Профиль!$B$2:$Y$1001,IL2,14)</f>
        <v>#N/A</v>
      </c>
      <c r="IP8" s="142" t="e">
        <f>IO8*IN8</f>
        <v>#N/A</v>
      </c>
    </row>
    <row r="9" spans="1:250" x14ac:dyDescent="0.25">
      <c r="A9" s="142">
        <v>9</v>
      </c>
      <c r="B9" s="142">
        <f>IF(AND($E$1="ПУСТО",Профиль!B9&lt;&gt;""),MAX($B$1:B8)+1,IF(ISNUMBER(SEARCH($E$1,Профиль!G9)),MAX($B$1:B8)+1,0))</f>
        <v>8</v>
      </c>
      <c r="D9" s="142" t="str">
        <f>IF(ISERROR(F9),"",INDEX(Профиль!$B$2:$E$1001,F9,1))</f>
        <v xml:space="preserve"> ALLURE 02 (MZ 01)</v>
      </c>
      <c r="E9" s="142" t="str">
        <f>IF(ISERROR(F9),"",INDEX(Профиль!$B$2:$E$1001,F9,2))</f>
        <v>Белый матовый</v>
      </c>
      <c r="F9" s="142">
        <f>MATCH(ROW(A8),$B$2:B15,0)</f>
        <v>8</v>
      </c>
      <c r="G9" s="142" t="str">
        <f>IF(AND(COUNTIF(D$2:D9,D9)=1,D9&lt;&gt;""),COUNT(G$1:G8)+1,"")</f>
        <v/>
      </c>
      <c r="H9" s="142" t="str">
        <f t="shared" si="0"/>
        <v xml:space="preserve"> ALLURE 02 (MZ 01)</v>
      </c>
      <c r="I9" s="142" t="str">
        <f t="shared" si="1"/>
        <v>FP.02</v>
      </c>
      <c r="J9" s="142">
        <f>IF(ISNUMBER(SEARCH(Бланк!$I$6,D9)),MAX($J$1:J8)+1,0)</f>
        <v>0</v>
      </c>
      <c r="K9" s="142" t="str">
        <f>VLOOKUP(F9,Профиль!A9:AI1523,2,FALSE)</f>
        <v xml:space="preserve"> ALLURE 02 (MZ 01)</v>
      </c>
      <c r="L9" s="142" t="str">
        <f>IF(J9&gt;0,VLOOKUP(Бланк!$I$6,D9:F19,3,FALSE),"")</f>
        <v/>
      </c>
      <c r="M9" s="142" t="e">
        <f t="shared" si="2"/>
        <v>#N/A</v>
      </c>
      <c r="N9" s="142" t="e">
        <f t="shared" si="3"/>
        <v>#N/A</v>
      </c>
      <c r="O9" s="142" t="str">
        <f>IF(ISERROR(N9),"",INDEX(Профиль!$B$2:DD15013,N9,2))</f>
        <v/>
      </c>
      <c r="P9" s="142" t="e">
        <f t="shared" si="4"/>
        <v>#N/A</v>
      </c>
      <c r="Q9" s="142">
        <f>IF(ISNUMBER(SEARCH(Бланк!$K$6,O9)),MAX($Q$1:Q8)+1,0)</f>
        <v>0</v>
      </c>
      <c r="R9" s="142" t="str">
        <f t="shared" si="5"/>
        <v/>
      </c>
      <c r="S9" s="142" t="e">
        <f t="shared" si="6"/>
        <v>#N/A</v>
      </c>
      <c r="V9" s="142" t="s">
        <v>148</v>
      </c>
      <c r="W9" s="142">
        <f>INDEX(Профиль!$B$2:$AY$1001,U2,29)</f>
        <v>0.05</v>
      </c>
      <c r="X9" s="142">
        <f>INDEX(Профиль!$B$2:$Y$1001,U2,16)</f>
        <v>8</v>
      </c>
      <c r="Y9" s="142">
        <f>W9*X9</f>
        <v>0.4</v>
      </c>
      <c r="AA9" s="142">
        <f>IF(ISNUMBER(SEARCH(Бланк!$I$8,D9)),MAX($AA$1:AA8)+1,0)</f>
        <v>8</v>
      </c>
      <c r="AB9" s="142" t="str">
        <f>VLOOKUP(F9,Профиль!A9:AI1523,2,FALSE)</f>
        <v xml:space="preserve"> ALLURE 02 (MZ 01)</v>
      </c>
      <c r="AC9" s="142" t="e">
        <f>IF(AA9&gt;0,VLOOKUP(Бланк!$I$8,D9:F9,3,FALSE),"")</f>
        <v>#N/A</v>
      </c>
      <c r="AD9" s="142" t="str">
        <f t="shared" si="7"/>
        <v xml:space="preserve"> ALLURE 02 (MZ 01)</v>
      </c>
      <c r="AE9" s="142" t="e">
        <f t="shared" si="8"/>
        <v>#N/A</v>
      </c>
      <c r="AF9" s="142" t="str">
        <f>IF(ISERROR(AE9),"",INDEX(Профиль!$B$2:V207,AE9,2))</f>
        <v/>
      </c>
      <c r="AG9" s="142" t="e">
        <f t="shared" si="9"/>
        <v>#N/A</v>
      </c>
      <c r="AH9" s="142">
        <f>IF(ISNUMBER(SEARCH(Бланк!$K$8,AF9)),MAX($AH$1:AH8)+1,0)</f>
        <v>0</v>
      </c>
      <c r="AI9" s="142" t="str">
        <f t="shared" si="10"/>
        <v/>
      </c>
      <c r="AJ9" s="142" t="e">
        <f t="shared" si="11"/>
        <v>#N/A</v>
      </c>
      <c r="AK9" s="142" t="e">
        <f t="shared" si="12"/>
        <v>#N/A</v>
      </c>
      <c r="AM9" s="142" t="s">
        <v>148</v>
      </c>
      <c r="AN9" s="142" t="e">
        <f>INDEX(Профиль!$B$2:$AY$1001,AL2,29)</f>
        <v>#N/A</v>
      </c>
      <c r="AO9" s="142" t="e">
        <f>INDEX(Профиль!$B$2:$Y$1001,AL2,16)</f>
        <v>#N/A</v>
      </c>
      <c r="AP9" s="142" t="e">
        <f>AN9*AO9</f>
        <v>#N/A</v>
      </c>
      <c r="BA9" s="142">
        <f>IF(ISNUMBER(SEARCH(Бланк!$I$10,D9)),MAX($BA$1:BA8)+1,0)</f>
        <v>8</v>
      </c>
      <c r="BB9" s="142" t="str">
        <f>VLOOKUP(F9,Профиль!A9:AI1523,2,FALSE)</f>
        <v xml:space="preserve"> ALLURE 02 (MZ 01)</v>
      </c>
      <c r="BC9" s="142" t="e">
        <f>IF(BA9&gt;0,VLOOKUP(Бланк!$I$10,D9:F9,3,FALSE),"")</f>
        <v>#N/A</v>
      </c>
      <c r="BD9" s="142" t="str">
        <f t="shared" si="13"/>
        <v xml:space="preserve"> ALLURE 02 (MZ 01)</v>
      </c>
      <c r="BE9" s="142" t="e">
        <f t="shared" si="14"/>
        <v>#N/A</v>
      </c>
      <c r="BF9" s="142" t="str">
        <f>IF(ISERROR(BE9),"",INDEX(Профиль!$B$2:AV207,BE9,2))</f>
        <v/>
      </c>
      <c r="BG9" s="142" t="e">
        <f t="shared" si="15"/>
        <v>#N/A</v>
      </c>
      <c r="BH9" s="142">
        <f>IF(ISNUMBER(SEARCH(Бланк!$K$10,BF9)),MAX($BH$1:BH8)+1,0)</f>
        <v>0</v>
      </c>
      <c r="BI9" s="142" t="str">
        <f t="shared" si="16"/>
        <v/>
      </c>
      <c r="BJ9" s="142" t="e">
        <f t="shared" si="50"/>
        <v>#N/A</v>
      </c>
      <c r="BM9" s="142" t="s">
        <v>148</v>
      </c>
      <c r="BN9" s="142" t="e">
        <f>INDEX(Профиль!$B$2:$AY$1001,BL2,29)</f>
        <v>#N/A</v>
      </c>
      <c r="BO9" s="142" t="e">
        <f>INDEX(Профиль!$B$2:$Y$1001,BL2,16)</f>
        <v>#N/A</v>
      </c>
      <c r="BP9" s="142" t="e">
        <f>BN9*BO9</f>
        <v>#N/A</v>
      </c>
      <c r="CA9" s="142">
        <f>IF(ISNUMBER(SEARCH(Бланк!$I$12,D9)),MAX($CA$1:CA8)+1,0)</f>
        <v>8</v>
      </c>
      <c r="CB9" s="142" t="str">
        <f>VLOOKUP(F9,Профиль!A9:AI1523,2,FALSE)</f>
        <v xml:space="preserve"> ALLURE 02 (MZ 01)</v>
      </c>
      <c r="CC9" s="142" t="e">
        <f>IF(CA9&gt;0,VLOOKUP(Бланк!$I$12,D9:F9,3,FALSE),"")</f>
        <v>#N/A</v>
      </c>
      <c r="CD9" s="142" t="str">
        <f t="shared" si="17"/>
        <v xml:space="preserve"> ALLURE 02 (MZ 01)</v>
      </c>
      <c r="CE9" s="142" t="e">
        <f t="shared" si="18"/>
        <v>#N/A</v>
      </c>
      <c r="CF9" s="142" t="str">
        <f>IF(ISERROR(CE9),"",INDEX(Профиль!$B$2:BV207,CE9,2))</f>
        <v/>
      </c>
      <c r="CG9" s="142" t="e">
        <f t="shared" si="19"/>
        <v>#N/A</v>
      </c>
      <c r="CH9" s="142">
        <f>IF(ISNUMBER(SEARCH(Бланк!$K$12,CF9)),MAX($CH$1:CH8)+1,0)</f>
        <v>0</v>
      </c>
      <c r="CI9" s="142" t="str">
        <f t="shared" si="20"/>
        <v/>
      </c>
      <c r="CJ9" s="142" t="e">
        <f t="shared" si="21"/>
        <v>#N/A</v>
      </c>
      <c r="CM9" s="142" t="s">
        <v>148</v>
      </c>
      <c r="CN9" s="142" t="e">
        <f>INDEX(Профиль!$B$2:$AY$1001,CL2,29)</f>
        <v>#N/A</v>
      </c>
      <c r="CO9" s="142" t="e">
        <f>INDEX(Профиль!$B$2:$Y$1001,CL2,16)</f>
        <v>#N/A</v>
      </c>
      <c r="CP9" s="142" t="e">
        <f>CN9*CO9</f>
        <v>#N/A</v>
      </c>
      <c r="DA9" s="142">
        <f>IF(ISNUMBER(SEARCH(Бланк!$I$14,D9)),MAX($DA$1:DA8)+1,0)</f>
        <v>8</v>
      </c>
      <c r="DB9" s="142" t="str">
        <f>VLOOKUP(F9,Профиль!A9:BI1523,2,FALSE)</f>
        <v xml:space="preserve"> ALLURE 02 (MZ 01)</v>
      </c>
      <c r="DC9" s="142" t="e">
        <f>IF(DA9&gt;0,VLOOKUP(Бланк!$I$14,D9:F9,3,FALSE),"")</f>
        <v>#N/A</v>
      </c>
      <c r="DD9" s="142" t="str">
        <f t="shared" si="22"/>
        <v xml:space="preserve"> ALLURE 02 (MZ 01)</v>
      </c>
      <c r="DE9" s="142" t="e">
        <f t="shared" si="23"/>
        <v>#N/A</v>
      </c>
      <c r="DF9" s="142" t="str">
        <f>IF(ISERROR(DE9),"",INDEX(Профиль!$B$2:CV207,DE9,2))</f>
        <v/>
      </c>
      <c r="DG9" s="142" t="e">
        <f t="shared" si="24"/>
        <v>#N/A</v>
      </c>
      <c r="DH9" s="142">
        <f>IF(ISNUMBER(SEARCH(Бланк!$K$14,DF9)),MAX($DH$1:DH8)+1,0)</f>
        <v>0</v>
      </c>
      <c r="DI9" s="142" t="str">
        <f t="shared" si="25"/>
        <v/>
      </c>
      <c r="DJ9" s="142" t="e">
        <f t="shared" si="26"/>
        <v>#N/A</v>
      </c>
      <c r="DM9" s="142" t="s">
        <v>148</v>
      </c>
      <c r="DN9" s="142" t="e">
        <f>INDEX(Профиль!$B$2:$AY$1001,DL2,29)</f>
        <v>#N/A</v>
      </c>
      <c r="DO9" s="142" t="e">
        <f>INDEX(Профиль!$B$2:$Y$1001,DL2,16)</f>
        <v>#N/A</v>
      </c>
      <c r="DP9" s="142" t="e">
        <f>DN9*DO9</f>
        <v>#N/A</v>
      </c>
      <c r="EA9" s="142">
        <f>IF(ISNUMBER(SEARCH(Бланк!$I$16,D9)),MAX($EA$1:EA8)+1,0)</f>
        <v>8</v>
      </c>
      <c r="EB9" s="142" t="str">
        <f>VLOOKUP(F9,Профиль!A9:CI1523,2,FALSE)</f>
        <v xml:space="preserve"> ALLURE 02 (MZ 01)</v>
      </c>
      <c r="EC9" s="142" t="e">
        <f>IF(EA9&gt;0,VLOOKUP(Бланк!$I$16,D9:F9,3,FALSE),"")</f>
        <v>#N/A</v>
      </c>
      <c r="ED9" s="142" t="str">
        <f t="shared" si="27"/>
        <v xml:space="preserve"> ALLURE 02 (MZ 01)</v>
      </c>
      <c r="EE9" s="142" t="e">
        <f t="shared" si="28"/>
        <v>#N/A</v>
      </c>
      <c r="EF9" s="142" t="str">
        <f>IF(ISERROR(EE9),"",INDEX(Профиль!$B$2:DV207,EE9,2))</f>
        <v/>
      </c>
      <c r="EG9" s="142" t="e">
        <f t="shared" si="29"/>
        <v>#N/A</v>
      </c>
      <c r="EH9" s="142">
        <f>IF(ISNUMBER(SEARCH(Бланк!$K$16,EF9)),MAX($EH$1:EH8)+1,0)</f>
        <v>0</v>
      </c>
      <c r="EI9" s="142" t="str">
        <f t="shared" si="30"/>
        <v/>
      </c>
      <c r="EJ9" s="142" t="e">
        <f t="shared" si="51"/>
        <v>#N/A</v>
      </c>
      <c r="EM9" s="142" t="s">
        <v>148</v>
      </c>
      <c r="EN9" s="142" t="e">
        <f>INDEX(Профиль!$B$2:$AY$1001,EL2,29)</f>
        <v>#N/A</v>
      </c>
      <c r="EO9" s="142" t="e">
        <f>INDEX(Профиль!$B$2:$Y$1001,EL2,16)</f>
        <v>#N/A</v>
      </c>
      <c r="EP9" s="142" t="e">
        <f>EN9*EO9</f>
        <v>#N/A</v>
      </c>
      <c r="FA9" s="142">
        <f>IF(ISNUMBER(SEARCH(Бланк!$I$18,D9)),MAX($FA$1:FA8)+1,0)</f>
        <v>8</v>
      </c>
      <c r="FB9" s="142" t="str">
        <f>VLOOKUP(F9,Профиль!A9:DI1523,2,FALSE)</f>
        <v xml:space="preserve"> ALLURE 02 (MZ 01)</v>
      </c>
      <c r="FC9" s="142" t="e">
        <f>IF(FA9&gt;0,VLOOKUP(Бланк!$I$18,D9:F9,3,FALSE),"")</f>
        <v>#N/A</v>
      </c>
      <c r="FD9" s="142" t="str">
        <f t="shared" si="31"/>
        <v xml:space="preserve"> ALLURE 02 (MZ 01)</v>
      </c>
      <c r="FE9" s="142" t="e">
        <f t="shared" si="32"/>
        <v>#N/A</v>
      </c>
      <c r="FF9" s="142" t="str">
        <f>IF(ISERROR(FE9),"",INDEX(Профиль!$B$2:EV207,FE9,2))</f>
        <v/>
      </c>
      <c r="FG9" s="142" t="e">
        <f t="shared" si="33"/>
        <v>#N/A</v>
      </c>
      <c r="FH9" s="142">
        <f>IF(ISNUMBER(SEARCH(Бланк!$K$18,FF9)),MAX($FH$1:FH8)+1,0)</f>
        <v>0</v>
      </c>
      <c r="FI9" s="142" t="str">
        <f t="shared" si="34"/>
        <v/>
      </c>
      <c r="FJ9" s="142" t="e">
        <f t="shared" si="35"/>
        <v>#N/A</v>
      </c>
      <c r="FM9" s="142" t="s">
        <v>148</v>
      </c>
      <c r="FN9" s="142" t="e">
        <f>INDEX(Профиль!$B$2:$AY$1001,FL2,29)</f>
        <v>#N/A</v>
      </c>
      <c r="FO9" s="142" t="e">
        <f>INDEX(Профиль!$B$2:$Y$1001,FL2,16)</f>
        <v>#N/A</v>
      </c>
      <c r="FP9" s="142" t="e">
        <f>FN9*FO9</f>
        <v>#N/A</v>
      </c>
      <c r="GA9" s="142">
        <f>IF(ISNUMBER(SEARCH(Бланк!$I$20,D9)),MAX($GA$1:GA8)+1,0)</f>
        <v>8</v>
      </c>
      <c r="GB9" s="142" t="str">
        <f>VLOOKUP(F9,Профиль!A9:EI1523,2,FALSE)</f>
        <v xml:space="preserve"> ALLURE 02 (MZ 01)</v>
      </c>
      <c r="GC9" s="142" t="e">
        <f>IF(GA9&gt;0,VLOOKUP(Бланк!$I$20,D9:F9,3,FALSE),"")</f>
        <v>#N/A</v>
      </c>
      <c r="GD9" s="142" t="str">
        <f t="shared" si="36"/>
        <v xml:space="preserve"> ALLURE 02 (MZ 01)</v>
      </c>
      <c r="GE9" s="142" t="e">
        <f t="shared" si="37"/>
        <v>#N/A</v>
      </c>
      <c r="GF9" s="142" t="str">
        <f>IF(ISERROR(GE9),"",INDEX(Профиль!$B$2:FV207,GE9,2))</f>
        <v/>
      </c>
      <c r="GG9" s="142" t="e">
        <f t="shared" si="38"/>
        <v>#N/A</v>
      </c>
      <c r="GH9" s="142">
        <f>IF(ISNUMBER(SEARCH(Бланк!$K$20,GF9)),MAX($GH$1:GH8)+1,0)</f>
        <v>0</v>
      </c>
      <c r="GI9" s="142" t="str">
        <f t="shared" si="39"/>
        <v/>
      </c>
      <c r="GJ9" s="142" t="e">
        <f t="shared" si="40"/>
        <v>#N/A</v>
      </c>
      <c r="GM9" s="142" t="s">
        <v>148</v>
      </c>
      <c r="GN9" s="142" t="e">
        <f>INDEX(Профиль!$B$2:$AY$1001,GL2,29)</f>
        <v>#N/A</v>
      </c>
      <c r="GO9" s="142" t="e">
        <f>INDEX(Профиль!$B$2:$Y$1001,GL2,16)</f>
        <v>#N/A</v>
      </c>
      <c r="GP9" s="142" t="e">
        <f>GN9*GO9</f>
        <v>#N/A</v>
      </c>
      <c r="HA9" s="142">
        <f>IF(ISNUMBER(SEARCH(Бланк!$I$22,D9)),MAX($HA$1:HA8)+1,0)</f>
        <v>8</v>
      </c>
      <c r="HB9" s="142" t="str">
        <f>VLOOKUP(F9,Профиль!A9:FI1523,2,FALSE)</f>
        <v xml:space="preserve"> ALLURE 02 (MZ 01)</v>
      </c>
      <c r="HC9" s="142" t="e">
        <f>IF(HA9&gt;0,VLOOKUP(Бланк!$I$22,D9:F9,3,FALSE),"")</f>
        <v>#N/A</v>
      </c>
      <c r="HD9" s="142" t="str">
        <f t="shared" si="41"/>
        <v xml:space="preserve"> ALLURE 02 (MZ 01)</v>
      </c>
      <c r="HE9" s="142" t="e">
        <f t="shared" si="42"/>
        <v>#N/A</v>
      </c>
      <c r="HF9" s="142" t="str">
        <f>IF(ISERROR(HE9),"",INDEX(Профиль!$B$2:GV207,HE9,2))</f>
        <v/>
      </c>
      <c r="HG9" s="142" t="e">
        <f t="shared" si="43"/>
        <v>#N/A</v>
      </c>
      <c r="HH9" s="142">
        <f>IF(ISNUMBER(SEARCH(Бланк!$K$22,HF9)),MAX($HH$1:HH8)+1,0)</f>
        <v>0</v>
      </c>
      <c r="HI9" s="142" t="str">
        <f t="shared" si="44"/>
        <v/>
      </c>
      <c r="HJ9" s="142" t="e">
        <f t="shared" si="45"/>
        <v>#N/A</v>
      </c>
      <c r="HM9" s="142" t="s">
        <v>148</v>
      </c>
      <c r="HN9" s="142" t="e">
        <f>INDEX(Профиль!$B$2:$AY$1001,HL2,29)</f>
        <v>#N/A</v>
      </c>
      <c r="HO9" s="142" t="e">
        <f>INDEX(Профиль!$B$2:$Y$1001,HL2,16)</f>
        <v>#N/A</v>
      </c>
      <c r="HP9" s="142" t="e">
        <f>HN9*HO9</f>
        <v>#N/A</v>
      </c>
      <c r="IA9" s="142">
        <f>IF(ISNUMBER(SEARCH(Бланк!$I$24,D9)),MAX($IA$1:IA8)+1,0)</f>
        <v>8</v>
      </c>
      <c r="IB9" s="142" t="str">
        <f>VLOOKUP(F9,Профиль!A9:GI1523,2,FALSE)</f>
        <v xml:space="preserve"> ALLURE 02 (MZ 01)</v>
      </c>
      <c r="IC9" s="142" t="e">
        <f>IF(IA9&gt;0,VLOOKUP(Бланк!$I$24,D9:F9,3,FALSE),"")</f>
        <v>#N/A</v>
      </c>
      <c r="ID9" s="142" t="str">
        <f t="shared" si="46"/>
        <v xml:space="preserve"> ALLURE 02 (MZ 01)</v>
      </c>
      <c r="IE9" s="142" t="e">
        <f t="shared" si="47"/>
        <v>#N/A</v>
      </c>
      <c r="IF9" s="142" t="str">
        <f>IF(ISERROR(IE9),"",INDEX(Профиль!$B$2:HV207,IE9,2))</f>
        <v/>
      </c>
      <c r="IG9" s="142" t="e">
        <f>VLOOKUP(ROW(EA8),IA$2:$IC$201,3,FALSE)</f>
        <v>#N/A</v>
      </c>
      <c r="IH9" s="142">
        <f>IF(ISNUMBER(SEARCH(Бланк!$K$24,IF9)),MAX($IH$1:IH8)+1,0)</f>
        <v>0</v>
      </c>
      <c r="II9" s="142" t="str">
        <f t="shared" si="48"/>
        <v/>
      </c>
      <c r="IJ9" s="142" t="e">
        <f t="shared" si="49"/>
        <v>#N/A</v>
      </c>
      <c r="IM9" s="142" t="s">
        <v>148</v>
      </c>
      <c r="IN9" s="142" t="e">
        <f>INDEX(Профиль!$B$2:$AY$1001,IL2,29)</f>
        <v>#N/A</v>
      </c>
      <c r="IO9" s="142" t="e">
        <f>INDEX(Профиль!$B$2:$Y$1001,IL2,16)</f>
        <v>#N/A</v>
      </c>
      <c r="IP9" s="142" t="e">
        <f>IN9*IO9</f>
        <v>#N/A</v>
      </c>
    </row>
    <row r="10" spans="1:250" x14ac:dyDescent="0.25">
      <c r="A10" s="142">
        <v>10</v>
      </c>
      <c r="B10" s="142">
        <f>IF(AND($E$1="ПУСТО",Профиль!B10&lt;&gt;""),MAX($B$1:B9)+1,IF(ISNUMBER(SEARCH($E$1,Профиль!G10)),MAX($B$1:B9)+1,0))</f>
        <v>9</v>
      </c>
      <c r="D10" s="142" t="str">
        <f>IF(ISERROR(F10),"",INDEX(Профиль!$B$2:$E$1001,F10,1))</f>
        <v xml:space="preserve"> ALLURE 03 (MF 30/31)</v>
      </c>
      <c r="E10" s="142" t="str">
        <f>IF(ISERROR(F10),"",INDEX(Профиль!$B$2:$E$1001,F10,2))</f>
        <v>Титан</v>
      </c>
      <c r="F10" s="142">
        <f>MATCH(ROW(A9),$B$2:B16,0)</f>
        <v>9</v>
      </c>
      <c r="G10" s="142">
        <f>IF(AND(COUNTIF(D$2:D10,D10)=1,D10&lt;&gt;""),COUNT(G$1:G9)+1,"")</f>
        <v>3</v>
      </c>
      <c r="H10" s="142" t="str">
        <f t="shared" si="0"/>
        <v xml:space="preserve"> ALLURE 03 (MF 30/31)</v>
      </c>
      <c r="I10" s="142" t="str">
        <f t="shared" si="1"/>
        <v>FP.03</v>
      </c>
      <c r="J10" s="142">
        <f>IF(ISNUMBER(SEARCH(Бланк!$I$6,D10)),MAX($J$1:J9)+1,0)</f>
        <v>0</v>
      </c>
      <c r="K10" s="142" t="str">
        <f>VLOOKUP(F10,Профиль!A10:AI1524,2,FALSE)</f>
        <v xml:space="preserve"> ALLURE 03 (MF 30/31)</v>
      </c>
      <c r="L10" s="142" t="str">
        <f>IF(J10&gt;0,VLOOKUP(Бланк!$I$6,D10:F20,3,FALSE),"")</f>
        <v/>
      </c>
      <c r="M10" s="142" t="e">
        <f t="shared" si="2"/>
        <v>#N/A</v>
      </c>
      <c r="N10" s="142" t="e">
        <f t="shared" si="3"/>
        <v>#N/A</v>
      </c>
      <c r="O10" s="142" t="str">
        <f>IF(ISERROR(N10),"",INDEX(Профиль!$B$2:DD15014,N10,2))</f>
        <v/>
      </c>
      <c r="P10" s="142" t="e">
        <f t="shared" si="4"/>
        <v>#N/A</v>
      </c>
      <c r="Q10" s="142">
        <f>IF(ISNUMBER(SEARCH(Бланк!$K$6,O10)),MAX($Q$1:Q9)+1,0)</f>
        <v>0</v>
      </c>
      <c r="R10" s="142" t="str">
        <f t="shared" si="5"/>
        <v/>
      </c>
      <c r="S10" s="142" t="e">
        <f t="shared" si="6"/>
        <v>#N/A</v>
      </c>
      <c r="V10" s="142" t="s">
        <v>149</v>
      </c>
      <c r="W10" s="142">
        <f>INDEX(Профиль!$B$2:$AY$1001,U2,33)</f>
        <v>0</v>
      </c>
      <c r="X10" s="142">
        <f>IF(INDEX(Профиль!$B$2:$AY$1001,U2,31)="Да",1,0)</f>
        <v>0</v>
      </c>
      <c r="Y10" s="142">
        <f>W10*X10-X10*(W6*Бланк!E6/1000)</f>
        <v>0</v>
      </c>
      <c r="AA10" s="142">
        <f>IF(ISNUMBER(SEARCH(Бланк!$I$8,D10)),MAX($AA$1:AA9)+1,0)</f>
        <v>9</v>
      </c>
      <c r="AB10" s="142" t="str">
        <f>VLOOKUP(F10,Профиль!A10:AI1524,2,FALSE)</f>
        <v xml:space="preserve"> ALLURE 03 (MF 30/31)</v>
      </c>
      <c r="AC10" s="142" t="e">
        <f>IF(AA10&gt;0,VLOOKUP(Бланк!$I$8,D10:F10,3,FALSE),"")</f>
        <v>#N/A</v>
      </c>
      <c r="AD10" s="142" t="str">
        <f t="shared" si="7"/>
        <v xml:space="preserve"> ALLURE 03 (MF 30/31)</v>
      </c>
      <c r="AE10" s="142" t="e">
        <f t="shared" si="8"/>
        <v>#N/A</v>
      </c>
      <c r="AF10" s="142" t="str">
        <f>IF(ISERROR(AE10),"",INDEX(Профиль!$B$2:V208,AE10,2))</f>
        <v/>
      </c>
      <c r="AG10" s="142" t="e">
        <f t="shared" si="9"/>
        <v>#N/A</v>
      </c>
      <c r="AH10" s="142">
        <f>IF(ISNUMBER(SEARCH(Бланк!$K$8,AF10)),MAX($AH$1:AH9)+1,0)</f>
        <v>0</v>
      </c>
      <c r="AI10" s="142" t="str">
        <f t="shared" si="10"/>
        <v/>
      </c>
      <c r="AK10" s="142" t="e">
        <f t="shared" si="12"/>
        <v>#N/A</v>
      </c>
      <c r="AM10" s="142" t="s">
        <v>149</v>
      </c>
      <c r="AN10" s="142" t="e">
        <f>INDEX(Профиль!$B$2:$AY$1001,AL2,33)</f>
        <v>#N/A</v>
      </c>
      <c r="AO10" s="142" t="e">
        <f>IF(INDEX(Профиль!$B$2:$AY$1001,AL2,31)="Да",1,0)</f>
        <v>#N/A</v>
      </c>
      <c r="AP10" s="142" t="e">
        <f>AN10*AO10-AO10*(AN6*Бланк!E8/1000)</f>
        <v>#N/A</v>
      </c>
      <c r="BA10" s="142">
        <f>IF(ISNUMBER(SEARCH(Бланк!$I$10,D10)),MAX($BA$1:BA9)+1,0)</f>
        <v>9</v>
      </c>
      <c r="BB10" s="142" t="str">
        <f>VLOOKUP(F10,Профиль!A10:AI1524,2,FALSE)</f>
        <v xml:space="preserve"> ALLURE 03 (MF 30/31)</v>
      </c>
      <c r="BC10" s="142" t="e">
        <f>IF(BA10&gt;0,VLOOKUP(Бланк!$I$10,D10:F10,3,FALSE),"")</f>
        <v>#N/A</v>
      </c>
      <c r="BD10" s="142" t="str">
        <f t="shared" si="13"/>
        <v xml:space="preserve"> ALLURE 03 (MF 30/31)</v>
      </c>
      <c r="BE10" s="142" t="e">
        <f t="shared" si="14"/>
        <v>#N/A</v>
      </c>
      <c r="BF10" s="142" t="str">
        <f>IF(ISERROR(BE10),"",INDEX(Профиль!$B$2:AV208,BE10,2))</f>
        <v/>
      </c>
      <c r="BG10" s="142" t="e">
        <f t="shared" si="15"/>
        <v>#N/A</v>
      </c>
      <c r="BH10" s="142">
        <f>IF(ISNUMBER(SEARCH(Бланк!$K$10,BF10)),MAX($BH$1:BH9)+1,0)</f>
        <v>0</v>
      </c>
      <c r="BI10" s="142" t="str">
        <f t="shared" si="16"/>
        <v/>
      </c>
      <c r="BJ10" s="142" t="e">
        <f t="shared" si="50"/>
        <v>#N/A</v>
      </c>
      <c r="BM10" s="142" t="s">
        <v>149</v>
      </c>
      <c r="BN10" s="142" t="e">
        <f>INDEX(Профиль!$B$2:$AY$1001,BL2,33)</f>
        <v>#N/A</v>
      </c>
      <c r="BO10" s="142" t="e">
        <f>IF(INDEX(Профиль!$B$2:$AY$1001,BL2,31)="Да",1,0)</f>
        <v>#N/A</v>
      </c>
      <c r="BP10" s="142" t="e">
        <f>BN10*BO10-BO10*(BN6*Бланк!AV6/1000)</f>
        <v>#N/A</v>
      </c>
      <c r="CA10" s="142">
        <f>IF(ISNUMBER(SEARCH(Бланк!$I$12,D10)),MAX($CA$1:CA9)+1,0)</f>
        <v>9</v>
      </c>
      <c r="CB10" s="142" t="str">
        <f>VLOOKUP(F10,Профиль!A10:AI1524,2,FALSE)</f>
        <v xml:space="preserve"> ALLURE 03 (MF 30/31)</v>
      </c>
      <c r="CC10" s="142" t="e">
        <f>IF(CA10&gt;0,VLOOKUP(Бланк!$I$12,D10:F10,3,FALSE),"")</f>
        <v>#N/A</v>
      </c>
      <c r="CD10" s="142" t="str">
        <f t="shared" si="17"/>
        <v xml:space="preserve"> ALLURE 03 (MF 30/31)</v>
      </c>
      <c r="CE10" s="142" t="e">
        <f t="shared" si="18"/>
        <v>#N/A</v>
      </c>
      <c r="CF10" s="142" t="str">
        <f>IF(ISERROR(CE10),"",INDEX(Профиль!$B$2:BV208,CE10,2))</f>
        <v/>
      </c>
      <c r="CG10" s="142" t="e">
        <f t="shared" si="19"/>
        <v>#N/A</v>
      </c>
      <c r="CH10" s="142">
        <f>IF(ISNUMBER(SEARCH(Бланк!$K$12,CF10)),MAX($CH$1:CH9)+1,0)</f>
        <v>0</v>
      </c>
      <c r="CI10" s="142" t="str">
        <f t="shared" si="20"/>
        <v/>
      </c>
      <c r="CJ10" s="142" t="e">
        <f t="shared" si="21"/>
        <v>#N/A</v>
      </c>
      <c r="CM10" s="142" t="s">
        <v>149</v>
      </c>
      <c r="CN10" s="142" t="e">
        <f>INDEX(Профиль!$B$2:$AY$1001,CL2,33)</f>
        <v>#N/A</v>
      </c>
      <c r="CO10" s="142" t="e">
        <f>IF(INDEX(Профиль!$B$2:$AY$1001,CL2,31)="Да",1,0)</f>
        <v>#N/A</v>
      </c>
      <c r="CP10" s="142" t="e">
        <f>CN10*CO10-CO10*(CN6*Бланк!BV6/1000)</f>
        <v>#N/A</v>
      </c>
      <c r="DA10" s="142">
        <f>IF(ISNUMBER(SEARCH(Бланк!$I$14,D10)),MAX($DA$1:DA9)+1,0)</f>
        <v>9</v>
      </c>
      <c r="DB10" s="142" t="str">
        <f>VLOOKUP(F10,Профиль!A10:BI1524,2,FALSE)</f>
        <v xml:space="preserve"> ALLURE 03 (MF 30/31)</v>
      </c>
      <c r="DC10" s="142" t="e">
        <f>IF(DA10&gt;0,VLOOKUP(Бланк!$I$14,D10:F10,3,FALSE),"")</f>
        <v>#N/A</v>
      </c>
      <c r="DD10" s="142" t="str">
        <f t="shared" si="22"/>
        <v xml:space="preserve"> ALLURE 03 (MF 30/31)</v>
      </c>
      <c r="DE10" s="142" t="e">
        <f t="shared" si="23"/>
        <v>#N/A</v>
      </c>
      <c r="DF10" s="142" t="str">
        <f>IF(ISERROR(DE10),"",INDEX(Профиль!$B$2:CV208,DE10,2))</f>
        <v/>
      </c>
      <c r="DG10" s="142" t="e">
        <f t="shared" si="24"/>
        <v>#N/A</v>
      </c>
      <c r="DH10" s="142">
        <f>IF(ISNUMBER(SEARCH(Бланк!$K$14,DF10)),MAX($DH$1:DH9)+1,0)</f>
        <v>0</v>
      </c>
      <c r="DI10" s="142" t="str">
        <f t="shared" si="25"/>
        <v/>
      </c>
      <c r="DJ10" s="142" t="e">
        <f t="shared" si="26"/>
        <v>#N/A</v>
      </c>
      <c r="DM10" s="142" t="s">
        <v>149</v>
      </c>
      <c r="DN10" s="142" t="e">
        <f>INDEX(Профиль!$B$2:$AY$1001,DL2,33)</f>
        <v>#N/A</v>
      </c>
      <c r="DO10" s="142" t="e">
        <f>IF(INDEX(Профиль!$B$2:$AY$1001,DL2,31)="Да",1,0)</f>
        <v>#N/A</v>
      </c>
      <c r="DP10" s="142" t="e">
        <f>DN10*DO10-DO10*(DN6*Бланк!CV6/1000)</f>
        <v>#N/A</v>
      </c>
      <c r="EA10" s="142">
        <f>IF(ISNUMBER(SEARCH(Бланк!$I$16,D10)),MAX($EA$1:EA9)+1,0)</f>
        <v>9</v>
      </c>
      <c r="EB10" s="142" t="str">
        <f>VLOOKUP(F10,Профиль!A10:CI1524,2,FALSE)</f>
        <v xml:space="preserve"> ALLURE 03 (MF 30/31)</v>
      </c>
      <c r="EC10" s="142" t="e">
        <f>IF(EA10&gt;0,VLOOKUP(Бланк!$I$16,D10:F10,3,FALSE),"")</f>
        <v>#N/A</v>
      </c>
      <c r="ED10" s="142" t="str">
        <f t="shared" si="27"/>
        <v xml:space="preserve"> ALLURE 03 (MF 30/31)</v>
      </c>
      <c r="EE10" s="142" t="e">
        <f t="shared" si="28"/>
        <v>#N/A</v>
      </c>
      <c r="EF10" s="142" t="str">
        <f>IF(ISERROR(EE10),"",INDEX(Профиль!$B$2:DV208,EE10,2))</f>
        <v/>
      </c>
      <c r="EG10" s="142" t="e">
        <f t="shared" si="29"/>
        <v>#N/A</v>
      </c>
      <c r="EH10" s="142">
        <f>IF(ISNUMBER(SEARCH(Бланк!$K$16,EF10)),MAX($EH$1:EH9)+1,0)</f>
        <v>0</v>
      </c>
      <c r="EI10" s="142" t="str">
        <f t="shared" si="30"/>
        <v/>
      </c>
      <c r="EJ10" s="142" t="e">
        <f t="shared" si="51"/>
        <v>#N/A</v>
      </c>
      <c r="EM10" s="142" t="s">
        <v>149</v>
      </c>
      <c r="EN10" s="142" t="e">
        <f>INDEX(Профиль!$B$2:$AY$1001,EL2,33)</f>
        <v>#N/A</v>
      </c>
      <c r="EO10" s="142" t="e">
        <f>IF(INDEX(Профиль!$B$2:$AY$1001,EL2,31)="Да",1,0)</f>
        <v>#N/A</v>
      </c>
      <c r="EP10" s="142" t="e">
        <f>EN10*EO10-EO10*(EN6*Бланк!DV6/1000)</f>
        <v>#N/A</v>
      </c>
      <c r="FA10" s="142">
        <f>IF(ISNUMBER(SEARCH(Бланк!$I$18,D10)),MAX($FA$1:FA9)+1,0)</f>
        <v>9</v>
      </c>
      <c r="FB10" s="142" t="str">
        <f>VLOOKUP(F10,Профиль!A10:DI1524,2,FALSE)</f>
        <v xml:space="preserve"> ALLURE 03 (MF 30/31)</v>
      </c>
      <c r="FC10" s="142" t="e">
        <f>IF(FA10&gt;0,VLOOKUP(Бланк!$I$18,D10:F10,3,FALSE),"")</f>
        <v>#N/A</v>
      </c>
      <c r="FD10" s="142" t="str">
        <f t="shared" si="31"/>
        <v xml:space="preserve"> ALLURE 03 (MF 30/31)</v>
      </c>
      <c r="FE10" s="142" t="e">
        <f t="shared" si="32"/>
        <v>#N/A</v>
      </c>
      <c r="FF10" s="142" t="str">
        <f>IF(ISERROR(FE10),"",INDEX(Профиль!$B$2:EV208,FE10,2))</f>
        <v/>
      </c>
      <c r="FG10" s="142" t="e">
        <f t="shared" si="33"/>
        <v>#N/A</v>
      </c>
      <c r="FH10" s="142">
        <f>IF(ISNUMBER(SEARCH(Бланк!$K$18,FF10)),MAX($FH$1:FH9)+1,0)</f>
        <v>0</v>
      </c>
      <c r="FI10" s="142" t="str">
        <f t="shared" si="34"/>
        <v/>
      </c>
      <c r="FJ10" s="142" t="e">
        <f t="shared" si="35"/>
        <v>#N/A</v>
      </c>
      <c r="FM10" s="142" t="s">
        <v>149</v>
      </c>
      <c r="FN10" s="142" t="e">
        <f>INDEX(Профиль!$B$2:$AY$1001,FL2,33)</f>
        <v>#N/A</v>
      </c>
      <c r="FO10" s="142" t="e">
        <f>IF(INDEX(Профиль!$B$2:$AY$1001,FL2,31)="Да",1,0)</f>
        <v>#N/A</v>
      </c>
      <c r="FP10" s="142" t="e">
        <f>FN10*FO10-FO10*(FN6*Бланк!EV6/1000)</f>
        <v>#N/A</v>
      </c>
      <c r="GA10" s="142">
        <f>IF(ISNUMBER(SEARCH(Бланк!$I$20,D10)),MAX($GA$1:GA9)+1,0)</f>
        <v>9</v>
      </c>
      <c r="GB10" s="142" t="str">
        <f>VLOOKUP(F10,Профиль!A10:EI1524,2,FALSE)</f>
        <v xml:space="preserve"> ALLURE 03 (MF 30/31)</v>
      </c>
      <c r="GC10" s="142" t="e">
        <f>IF(GA10&gt;0,VLOOKUP(Бланк!$I$20,D10:F10,3,FALSE),"")</f>
        <v>#N/A</v>
      </c>
      <c r="GD10" s="142" t="str">
        <f t="shared" si="36"/>
        <v xml:space="preserve"> ALLURE 03 (MF 30/31)</v>
      </c>
      <c r="GE10" s="142" t="e">
        <f t="shared" si="37"/>
        <v>#N/A</v>
      </c>
      <c r="GF10" s="142" t="str">
        <f>IF(ISERROR(GE10),"",INDEX(Профиль!$B$2:FV208,GE10,2))</f>
        <v/>
      </c>
      <c r="GG10" s="142" t="e">
        <f t="shared" si="38"/>
        <v>#N/A</v>
      </c>
      <c r="GH10" s="142">
        <f>IF(ISNUMBER(SEARCH(Бланк!$K$20,GF10)),MAX($GH$1:GH9)+1,0)</f>
        <v>0</v>
      </c>
      <c r="GI10" s="142" t="str">
        <f t="shared" si="39"/>
        <v/>
      </c>
      <c r="GJ10" s="142" t="e">
        <f t="shared" si="40"/>
        <v>#N/A</v>
      </c>
      <c r="GM10" s="142" t="s">
        <v>149</v>
      </c>
      <c r="GN10" s="142" t="e">
        <f>INDEX(Профиль!$B$2:$AY$1001,GL2,33)</f>
        <v>#N/A</v>
      </c>
      <c r="GO10" s="142" t="e">
        <f>IF(INDEX(Профиль!$B$2:$AY$1001,GL2,31)="Да",1,0)</f>
        <v>#N/A</v>
      </c>
      <c r="GP10" s="142" t="e">
        <f>GN10*GO10-GO10*(GN6*Бланк!FV6/1000)</f>
        <v>#N/A</v>
      </c>
      <c r="HA10" s="142">
        <f>IF(ISNUMBER(SEARCH(Бланк!$I$22,D10)),MAX($HA$1:HA9)+1,0)</f>
        <v>9</v>
      </c>
      <c r="HB10" s="142" t="str">
        <f>VLOOKUP(F10,Профиль!A10:FI1524,2,FALSE)</f>
        <v xml:space="preserve"> ALLURE 03 (MF 30/31)</v>
      </c>
      <c r="HC10" s="142" t="e">
        <f>IF(HA10&gt;0,VLOOKUP(Бланк!$I$22,D10:F10,3,FALSE),"")</f>
        <v>#N/A</v>
      </c>
      <c r="HD10" s="142" t="str">
        <f t="shared" si="41"/>
        <v xml:space="preserve"> ALLURE 03 (MF 30/31)</v>
      </c>
      <c r="HE10" s="142" t="e">
        <f t="shared" si="42"/>
        <v>#N/A</v>
      </c>
      <c r="HF10" s="142" t="str">
        <f>IF(ISERROR(HE10),"",INDEX(Профиль!$B$2:GV208,HE10,2))</f>
        <v/>
      </c>
      <c r="HG10" s="142" t="e">
        <f t="shared" si="43"/>
        <v>#N/A</v>
      </c>
      <c r="HH10" s="142">
        <f>IF(ISNUMBER(SEARCH(Бланк!$K$22,HF10)),MAX($HH$1:HH9)+1,0)</f>
        <v>0</v>
      </c>
      <c r="HI10" s="142" t="str">
        <f t="shared" si="44"/>
        <v/>
      </c>
      <c r="HJ10" s="142" t="e">
        <f t="shared" si="45"/>
        <v>#N/A</v>
      </c>
      <c r="HM10" s="142" t="s">
        <v>149</v>
      </c>
      <c r="HN10" s="142" t="e">
        <f>INDEX(Профиль!$B$2:$AY$1001,HL2,33)</f>
        <v>#N/A</v>
      </c>
      <c r="HO10" s="142" t="e">
        <f>IF(INDEX(Профиль!$B$2:$AY$1001,HL2,31)="Да",1,0)</f>
        <v>#N/A</v>
      </c>
      <c r="HP10" s="142" t="e">
        <f>HN10*HO10-HO10*(HN6*Бланк!GV6/1000)</f>
        <v>#N/A</v>
      </c>
      <c r="IA10" s="142">
        <f>IF(ISNUMBER(SEARCH(Бланк!$I$24,D10)),MAX($IA$1:IA9)+1,0)</f>
        <v>9</v>
      </c>
      <c r="IB10" s="142" t="str">
        <f>VLOOKUP(F10,Профиль!A10:GI1524,2,FALSE)</f>
        <v xml:space="preserve"> ALLURE 03 (MF 30/31)</v>
      </c>
      <c r="IC10" s="142" t="e">
        <f>IF(IA10&gt;0,VLOOKUP(Бланк!$I$24,D10:F10,3,FALSE),"")</f>
        <v>#N/A</v>
      </c>
      <c r="ID10" s="142" t="str">
        <f t="shared" si="46"/>
        <v xml:space="preserve"> ALLURE 03 (MF 30/31)</v>
      </c>
      <c r="IE10" s="142" t="e">
        <f t="shared" si="47"/>
        <v>#N/A</v>
      </c>
      <c r="IF10" s="142" t="str">
        <f>IF(ISERROR(IE10),"",INDEX(Профиль!$B$2:HV208,IE10,2))</f>
        <v/>
      </c>
      <c r="IG10" s="142" t="e">
        <f>VLOOKUP(ROW(EA9),IA$2:$IC$201,3,FALSE)</f>
        <v>#N/A</v>
      </c>
      <c r="IH10" s="142">
        <f>IF(ISNUMBER(SEARCH(Бланк!$K$24,IF10)),MAX($IH$1:IH9)+1,0)</f>
        <v>0</v>
      </c>
      <c r="II10" s="142" t="str">
        <f t="shared" si="48"/>
        <v/>
      </c>
      <c r="IJ10" s="142" t="e">
        <f t="shared" si="49"/>
        <v>#N/A</v>
      </c>
      <c r="IM10" s="142" t="s">
        <v>149</v>
      </c>
      <c r="IN10" s="142" t="e">
        <f>INDEX(Профиль!$B$2:$AY$1001,IL2,33)</f>
        <v>#N/A</v>
      </c>
      <c r="IO10" s="142" t="e">
        <f>IF(INDEX(Профиль!$B$2:$AY$1001,IL2,31)="Да",1,0)</f>
        <v>#N/A</v>
      </c>
      <c r="IP10" s="142" t="e">
        <f>IN10*IO10-IO10*(IN6*Бланк!HV6/1000)</f>
        <v>#N/A</v>
      </c>
    </row>
    <row r="11" spans="1:250" x14ac:dyDescent="0.25">
      <c r="A11" s="142">
        <v>11</v>
      </c>
      <c r="B11" s="142">
        <f>IF(AND($E$1="ПУСТО",Профиль!B11&lt;&gt;""),MAX($B$1:B10)+1,IF(ISNUMBER(SEARCH($E$1,Профиль!G11)),MAX($B$1:B10)+1,0))</f>
        <v>10</v>
      </c>
      <c r="D11" s="142" t="str">
        <f>IF(ISERROR(F11),"",INDEX(Профиль!$B$2:$E$1001,F11,1))</f>
        <v xml:space="preserve"> ALLURE 03 (MF 30/31)</v>
      </c>
      <c r="E11" s="142" t="str">
        <f>IF(ISERROR(F11),"",INDEX(Профиль!$B$2:$E$1001,F11,2))</f>
        <v>Чёрный</v>
      </c>
      <c r="F11" s="142">
        <f>MATCH(ROW(A10),$B$2:B17,0)</f>
        <v>10</v>
      </c>
      <c r="G11" s="142" t="str">
        <f>IF(AND(COUNTIF(D$2:D11,D11)=1,D11&lt;&gt;""),COUNT(G$1:G10)+1,"")</f>
        <v/>
      </c>
      <c r="H11" s="142" t="str">
        <f t="shared" si="0"/>
        <v xml:space="preserve"> ALLURE 03 (MF 30/31)</v>
      </c>
      <c r="I11" s="142" t="str">
        <f t="shared" si="1"/>
        <v>FP.20H.270</v>
      </c>
      <c r="J11" s="142">
        <f>IF(ISNUMBER(SEARCH(Бланк!$I$6,D11)),MAX($J$1:J10)+1,0)</f>
        <v>0</v>
      </c>
      <c r="K11" s="142" t="str">
        <f>VLOOKUP(F11,Профиль!A11:AI1525,2,FALSE)</f>
        <v xml:space="preserve"> ALLURE 03 (MF 30/31)</v>
      </c>
      <c r="L11" s="142" t="str">
        <f>IF(J11&gt;0,VLOOKUP(Бланк!$I$6,D11:F21,3,FALSE),"")</f>
        <v/>
      </c>
      <c r="M11" s="142" t="e">
        <f t="shared" si="2"/>
        <v>#N/A</v>
      </c>
      <c r="N11" s="142" t="e">
        <f t="shared" si="3"/>
        <v>#N/A</v>
      </c>
      <c r="O11" s="142" t="str">
        <f>IF(ISERROR(N11),"",INDEX(Профиль!$B$2:DD15015,N11,2))</f>
        <v/>
      </c>
      <c r="P11" s="142" t="e">
        <f t="shared" si="4"/>
        <v>#N/A</v>
      </c>
      <c r="Q11" s="142">
        <f>IF(ISNUMBER(SEARCH(Бланк!$K$6,O11)),MAX($Q$1:Q10)+1,0)</f>
        <v>0</v>
      </c>
      <c r="R11" s="142" t="str">
        <f t="shared" si="5"/>
        <v/>
      </c>
      <c r="S11" s="142" t="e">
        <f t="shared" si="6"/>
        <v>#N/A</v>
      </c>
      <c r="V11" s="142" t="s">
        <v>133</v>
      </c>
      <c r="Y11" s="142">
        <f>SUM(Y6:Y10)*Кабинет!$C$9</f>
        <v>0</v>
      </c>
      <c r="AA11" s="142">
        <f>IF(ISNUMBER(SEARCH(Бланк!$I$8,D11)),MAX($AA$1:AA10)+1,0)</f>
        <v>10</v>
      </c>
      <c r="AB11" s="142" t="str">
        <f>VLOOKUP(F11,Профиль!A11:AI1525,2,FALSE)</f>
        <v xml:space="preserve"> ALLURE 03 (MF 30/31)</v>
      </c>
      <c r="AC11" s="142" t="e">
        <f>IF(AA11&gt;0,VLOOKUP(Бланк!$I$8,D11:F11,3,FALSE),"")</f>
        <v>#N/A</v>
      </c>
      <c r="AD11" s="142" t="str">
        <f t="shared" si="7"/>
        <v xml:space="preserve"> ALLURE 03 (MF 30/31)</v>
      </c>
      <c r="AE11" s="142" t="e">
        <f t="shared" si="8"/>
        <v>#N/A</v>
      </c>
      <c r="AF11" s="142" t="str">
        <f>IF(ISERROR(AE11),"",INDEX(Профиль!$B$2:V209,AE11,2))</f>
        <v/>
      </c>
      <c r="AG11" s="142" t="e">
        <f t="shared" si="9"/>
        <v>#N/A</v>
      </c>
      <c r="AH11" s="142">
        <f>IF(ISNUMBER(SEARCH(Бланк!$K$8,AF11)),MAX($AH$1:AH10)+1,0)</f>
        <v>0</v>
      </c>
      <c r="AI11" s="142" t="str">
        <f t="shared" si="10"/>
        <v/>
      </c>
      <c r="AK11" s="142" t="e">
        <f t="shared" si="12"/>
        <v>#N/A</v>
      </c>
      <c r="AM11" s="142" t="s">
        <v>133</v>
      </c>
      <c r="AP11" s="142" t="e">
        <f>SUM(AP6:AP10)*Кабинет!$C$9</f>
        <v>#N/A</v>
      </c>
      <c r="BA11" s="142">
        <f>IF(ISNUMBER(SEARCH(Бланк!$I$10,D11)),MAX($BA$1:BA10)+1,0)</f>
        <v>10</v>
      </c>
      <c r="BB11" s="142" t="str">
        <f>VLOOKUP(F11,Профиль!A11:AI1525,2,FALSE)</f>
        <v xml:space="preserve"> ALLURE 03 (MF 30/31)</v>
      </c>
      <c r="BC11" s="142" t="e">
        <f>IF(BA11&gt;0,VLOOKUP(Бланк!$I$10,D11:F11,3,FALSE),"")</f>
        <v>#N/A</v>
      </c>
      <c r="BD11" s="142" t="str">
        <f t="shared" si="13"/>
        <v xml:space="preserve"> ALLURE 03 (MF 30/31)</v>
      </c>
      <c r="BE11" s="142" t="e">
        <f t="shared" si="14"/>
        <v>#N/A</v>
      </c>
      <c r="BF11" s="142" t="str">
        <f>IF(ISERROR(BE11),"",INDEX(Профиль!$B$2:AV209,BE11,2))</f>
        <v/>
      </c>
      <c r="BG11" s="142" t="e">
        <f t="shared" si="15"/>
        <v>#N/A</v>
      </c>
      <c r="BH11" s="142">
        <f>IF(ISNUMBER(SEARCH(Бланк!$K$10,BF11)),MAX($BH$1:BH10)+1,0)</f>
        <v>0</v>
      </c>
      <c r="BI11" s="142" t="str">
        <f t="shared" si="16"/>
        <v/>
      </c>
      <c r="BJ11" s="142" t="e">
        <f t="shared" si="50"/>
        <v>#N/A</v>
      </c>
      <c r="BM11" s="142" t="s">
        <v>133</v>
      </c>
      <c r="BP11" s="142" t="e">
        <f>SUM(BP6:BP10)*Кабинет!$C$9</f>
        <v>#N/A</v>
      </c>
      <c r="CA11" s="142">
        <f>IF(ISNUMBER(SEARCH(Бланк!$I$12,D11)),MAX($CA$1:CA10)+1,0)</f>
        <v>10</v>
      </c>
      <c r="CB11" s="142" t="str">
        <f>VLOOKUP(F11,Профиль!A11:AI1525,2,FALSE)</f>
        <v xml:space="preserve"> ALLURE 03 (MF 30/31)</v>
      </c>
      <c r="CC11" s="142" t="e">
        <f>IF(CA11&gt;0,VLOOKUP(Бланк!$I$12,D11:F11,3,FALSE),"")</f>
        <v>#N/A</v>
      </c>
      <c r="CD11" s="142" t="str">
        <f t="shared" si="17"/>
        <v xml:space="preserve"> ALLURE 03 (MF 30/31)</v>
      </c>
      <c r="CE11" s="142" t="e">
        <f t="shared" si="18"/>
        <v>#N/A</v>
      </c>
      <c r="CF11" s="142" t="str">
        <f>IF(ISERROR(CE11),"",INDEX(Профиль!$B$2:BV209,CE11,2))</f>
        <v/>
      </c>
      <c r="CG11" s="142" t="e">
        <f t="shared" si="19"/>
        <v>#N/A</v>
      </c>
      <c r="CH11" s="142">
        <f>IF(ISNUMBER(SEARCH(Бланк!$K$12,CF11)),MAX($CH$1:CH10)+1,0)</f>
        <v>0</v>
      </c>
      <c r="CI11" s="142" t="str">
        <f t="shared" si="20"/>
        <v/>
      </c>
      <c r="CJ11" s="142" t="e">
        <f t="shared" si="21"/>
        <v>#N/A</v>
      </c>
      <c r="CM11" s="142" t="s">
        <v>133</v>
      </c>
      <c r="CP11" s="142" t="e">
        <f>SUM(CP6:CP10)*Кабинет!$C$9</f>
        <v>#N/A</v>
      </c>
      <c r="DA11" s="142">
        <f>IF(ISNUMBER(SEARCH(Бланк!$I$14,D11)),MAX($DA$1:DA10)+1,0)</f>
        <v>10</v>
      </c>
      <c r="DB11" s="142" t="str">
        <f>VLOOKUP(F11,Профиль!A11:BI1525,2,FALSE)</f>
        <v xml:space="preserve"> ALLURE 03 (MF 30/31)</v>
      </c>
      <c r="DC11" s="142" t="e">
        <f>IF(DA11&gt;0,VLOOKUP(Бланк!$I$14,D11:F11,3,FALSE),"")</f>
        <v>#N/A</v>
      </c>
      <c r="DD11" s="142" t="str">
        <f t="shared" si="22"/>
        <v xml:space="preserve"> ALLURE 03 (MF 30/31)</v>
      </c>
      <c r="DE11" s="142" t="e">
        <f t="shared" si="23"/>
        <v>#N/A</v>
      </c>
      <c r="DF11" s="142" t="str">
        <f>IF(ISERROR(DE11),"",INDEX(Профиль!$B$2:CV209,DE11,2))</f>
        <v/>
      </c>
      <c r="DG11" s="142" t="e">
        <f t="shared" si="24"/>
        <v>#N/A</v>
      </c>
      <c r="DH11" s="142">
        <f>IF(ISNUMBER(SEARCH(Бланк!$K$14,DF11)),MAX($DH$1:DH10)+1,0)</f>
        <v>0</v>
      </c>
      <c r="DI11" s="142" t="str">
        <f t="shared" si="25"/>
        <v/>
      </c>
      <c r="DJ11" s="142" t="e">
        <f t="shared" si="26"/>
        <v>#N/A</v>
      </c>
      <c r="DM11" s="142" t="s">
        <v>133</v>
      </c>
      <c r="DP11" s="142" t="e">
        <f>SUM(DP6:DP10)*Кабинет!$C$9</f>
        <v>#N/A</v>
      </c>
      <c r="EA11" s="142">
        <f>IF(ISNUMBER(SEARCH(Бланк!$I$16,D11)),MAX($EA$1:EA10)+1,0)</f>
        <v>10</v>
      </c>
      <c r="EB11" s="142" t="str">
        <f>VLOOKUP(F11,Профиль!A11:CI1525,2,FALSE)</f>
        <v xml:space="preserve"> ALLURE 03 (MF 30/31)</v>
      </c>
      <c r="EC11" s="142" t="e">
        <f>IF(EA11&gt;0,VLOOKUP(Бланк!$I$16,D11:F11,3,FALSE),"")</f>
        <v>#N/A</v>
      </c>
      <c r="ED11" s="142" t="str">
        <f t="shared" si="27"/>
        <v xml:space="preserve"> ALLURE 03 (MF 30/31)</v>
      </c>
      <c r="EE11" s="142" t="e">
        <f t="shared" si="28"/>
        <v>#N/A</v>
      </c>
      <c r="EF11" s="142" t="str">
        <f>IF(ISERROR(EE11),"",INDEX(Профиль!$B$2:DV209,EE11,2))</f>
        <v/>
      </c>
      <c r="EG11" s="142" t="e">
        <f t="shared" si="29"/>
        <v>#N/A</v>
      </c>
      <c r="EH11" s="142">
        <f>IF(ISNUMBER(SEARCH(Бланк!$K$16,EF11)),MAX($EH$1:EH10)+1,0)</f>
        <v>0</v>
      </c>
      <c r="EI11" s="142" t="str">
        <f t="shared" si="30"/>
        <v/>
      </c>
      <c r="EJ11" s="142" t="e">
        <f t="shared" si="51"/>
        <v>#N/A</v>
      </c>
      <c r="EM11" s="142" t="s">
        <v>133</v>
      </c>
      <c r="EP11" s="142" t="e">
        <f>SUM(EP6:EP10)*Кабинет!$C$9</f>
        <v>#N/A</v>
      </c>
      <c r="FA11" s="142">
        <f>IF(ISNUMBER(SEARCH(Бланк!$I$18,D11)),MAX($FA$1:FA10)+1,0)</f>
        <v>10</v>
      </c>
      <c r="FB11" s="142" t="str">
        <f>VLOOKUP(F11,Профиль!A11:DI1525,2,FALSE)</f>
        <v xml:space="preserve"> ALLURE 03 (MF 30/31)</v>
      </c>
      <c r="FC11" s="142" t="e">
        <f>IF(FA11&gt;0,VLOOKUP(Бланк!$I$18,D11:F11,3,FALSE),"")</f>
        <v>#N/A</v>
      </c>
      <c r="FD11" s="142" t="str">
        <f t="shared" si="31"/>
        <v xml:space="preserve"> ALLURE 03 (MF 30/31)</v>
      </c>
      <c r="FE11" s="142" t="e">
        <f t="shared" si="32"/>
        <v>#N/A</v>
      </c>
      <c r="FF11" s="142" t="str">
        <f>IF(ISERROR(FE11),"",INDEX(Профиль!$B$2:EV209,FE11,2))</f>
        <v/>
      </c>
      <c r="FG11" s="142" t="e">
        <f t="shared" si="33"/>
        <v>#N/A</v>
      </c>
      <c r="FH11" s="142">
        <f>IF(ISNUMBER(SEARCH(Бланк!$K$18,FF11)),MAX($FH$1:FH10)+1,0)</f>
        <v>0</v>
      </c>
      <c r="FI11" s="142" t="str">
        <f t="shared" si="34"/>
        <v/>
      </c>
      <c r="FJ11" s="142" t="e">
        <f t="shared" si="35"/>
        <v>#N/A</v>
      </c>
      <c r="FM11" s="142" t="s">
        <v>133</v>
      </c>
      <c r="FP11" s="142" t="e">
        <f>SUM(FP6:FP10)*Кабинет!$C$9</f>
        <v>#N/A</v>
      </c>
      <c r="GA11" s="142">
        <f>IF(ISNUMBER(SEARCH(Бланк!$I$20,D11)),MAX($GA$1:GA10)+1,0)</f>
        <v>10</v>
      </c>
      <c r="GB11" s="142" t="str">
        <f>VLOOKUP(F11,Профиль!A11:EI1525,2,FALSE)</f>
        <v xml:space="preserve"> ALLURE 03 (MF 30/31)</v>
      </c>
      <c r="GC11" s="142" t="e">
        <f>IF(GA11&gt;0,VLOOKUP(Бланк!$I$20,D11:F11,3,FALSE),"")</f>
        <v>#N/A</v>
      </c>
      <c r="GD11" s="142" t="str">
        <f t="shared" si="36"/>
        <v xml:space="preserve"> ALLURE 03 (MF 30/31)</v>
      </c>
      <c r="GE11" s="142" t="e">
        <f t="shared" si="37"/>
        <v>#N/A</v>
      </c>
      <c r="GF11" s="142" t="str">
        <f>IF(ISERROR(GE11),"",INDEX(Профиль!$B$2:FV209,GE11,2))</f>
        <v/>
      </c>
      <c r="GG11" s="142" t="e">
        <f t="shared" si="38"/>
        <v>#N/A</v>
      </c>
      <c r="GH11" s="142">
        <f>IF(ISNUMBER(SEARCH(Бланк!$K$20,GF11)),MAX($GH$1:GH10)+1,0)</f>
        <v>0</v>
      </c>
      <c r="GI11" s="142" t="str">
        <f t="shared" si="39"/>
        <v/>
      </c>
      <c r="GJ11" s="142" t="e">
        <f t="shared" si="40"/>
        <v>#N/A</v>
      </c>
      <c r="GM11" s="142" t="s">
        <v>133</v>
      </c>
      <c r="GP11" s="142" t="e">
        <f>SUM(GP6:GP10)*Кабинет!$C$9</f>
        <v>#N/A</v>
      </c>
      <c r="HA11" s="142">
        <f>IF(ISNUMBER(SEARCH(Бланк!$I$22,D11)),MAX($HA$1:HA10)+1,0)</f>
        <v>10</v>
      </c>
      <c r="HB11" s="142" t="str">
        <f>VLOOKUP(F11,Профиль!A11:FI1525,2,FALSE)</f>
        <v xml:space="preserve"> ALLURE 03 (MF 30/31)</v>
      </c>
      <c r="HC11" s="142" t="e">
        <f>IF(HA11&gt;0,VLOOKUP(Бланк!$I$22,D11:F11,3,FALSE),"")</f>
        <v>#N/A</v>
      </c>
      <c r="HD11" s="142" t="str">
        <f t="shared" si="41"/>
        <v xml:space="preserve"> ALLURE 03 (MF 30/31)</v>
      </c>
      <c r="HE11" s="142" t="e">
        <f t="shared" si="42"/>
        <v>#N/A</v>
      </c>
      <c r="HF11" s="142" t="str">
        <f>IF(ISERROR(HE11),"",INDEX(Профиль!$B$2:GV209,HE11,2))</f>
        <v/>
      </c>
      <c r="HG11" s="142" t="e">
        <f t="shared" si="43"/>
        <v>#N/A</v>
      </c>
      <c r="HH11" s="142">
        <f>IF(ISNUMBER(SEARCH(Бланк!$K$22,HF11)),MAX($HH$1:HH10)+1,0)</f>
        <v>0</v>
      </c>
      <c r="HI11" s="142" t="str">
        <f t="shared" si="44"/>
        <v/>
      </c>
      <c r="HJ11" s="142" t="e">
        <f t="shared" si="45"/>
        <v>#N/A</v>
      </c>
      <c r="HM11" s="142" t="s">
        <v>133</v>
      </c>
      <c r="HP11" s="142" t="e">
        <f>SUM(HP6:HP10)*Кабинет!$C$9</f>
        <v>#N/A</v>
      </c>
      <c r="IA11" s="142">
        <f>IF(ISNUMBER(SEARCH(Бланк!$I$24,D11)),MAX($IA$1:IA10)+1,0)</f>
        <v>10</v>
      </c>
      <c r="IB11" s="142" t="str">
        <f>VLOOKUP(F11,Профиль!A11:GI1525,2,FALSE)</f>
        <v xml:space="preserve"> ALLURE 03 (MF 30/31)</v>
      </c>
      <c r="IC11" s="142" t="e">
        <f>IF(IA11&gt;0,VLOOKUP(Бланк!$I$24,D11:F11,3,FALSE),"")</f>
        <v>#N/A</v>
      </c>
      <c r="ID11" s="142" t="str">
        <f t="shared" si="46"/>
        <v xml:space="preserve"> ALLURE 03 (MF 30/31)</v>
      </c>
      <c r="IE11" s="142" t="e">
        <f t="shared" si="47"/>
        <v>#N/A</v>
      </c>
      <c r="IF11" s="142" t="str">
        <f>IF(ISERROR(IE11),"",INDEX(Профиль!$B$2:HV209,IE11,2))</f>
        <v/>
      </c>
      <c r="IG11" s="142" t="e">
        <f>VLOOKUP(ROW(EA10),IA$2:$IC$201,3,FALSE)</f>
        <v>#N/A</v>
      </c>
      <c r="IH11" s="142">
        <f>IF(ISNUMBER(SEARCH(Бланк!$K$24,IF11)),MAX($IH$1:IH10)+1,0)</f>
        <v>0</v>
      </c>
      <c r="II11" s="142" t="str">
        <f t="shared" si="48"/>
        <v/>
      </c>
      <c r="IJ11" s="142" t="e">
        <f t="shared" si="49"/>
        <v>#N/A</v>
      </c>
      <c r="IM11" s="142" t="s">
        <v>133</v>
      </c>
      <c r="IP11" s="142" t="e">
        <f>SUM(IP6:IP10)*Кабинет!$C$9</f>
        <v>#N/A</v>
      </c>
    </row>
    <row r="12" spans="1:250" x14ac:dyDescent="0.25">
      <c r="A12" s="142">
        <v>12</v>
      </c>
      <c r="B12" s="142">
        <f>IF(AND($E$1="ПУСТО",Профиль!B12&lt;&gt;""),MAX($B$1:B11)+1,IF(ISNUMBER(SEARCH($E$1,Профиль!G12)),MAX($B$1:B11)+1,0))</f>
        <v>11</v>
      </c>
      <c r="D12" s="142" t="str">
        <f>IF(ISERROR(F12),"",INDEX(Профиль!$B$2:$E$1001,F12,1))</f>
        <v xml:space="preserve"> ALLURE 03 (MF 30/31)</v>
      </c>
      <c r="E12" s="142" t="str">
        <f>IF(ISERROR(F12),"",INDEX(Профиль!$B$2:$E$1001,F12,2))</f>
        <v>Латунь</v>
      </c>
      <c r="F12" s="142">
        <f>MATCH(ROW(A11),$B$2:B18,0)</f>
        <v>11</v>
      </c>
      <c r="G12" s="142" t="str">
        <f>IF(AND(COUNTIF(D$2:D12,D12)=1,D12&lt;&gt;""),COUNT(G$1:G11)+1,"")</f>
        <v/>
      </c>
      <c r="H12" s="142" t="str">
        <f t="shared" si="0"/>
        <v xml:space="preserve"> ALLURE 03 (MF 30/31)</v>
      </c>
      <c r="I12" s="142" t="e">
        <f t="shared" si="1"/>
        <v>#N/A</v>
      </c>
      <c r="J12" s="142">
        <f>IF(ISNUMBER(SEARCH(Бланк!$I$6,D12)),MAX($J$1:J11)+1,0)</f>
        <v>0</v>
      </c>
      <c r="K12" s="142" t="str">
        <f>VLOOKUP(F12,Профиль!A12:AI1526,2,FALSE)</f>
        <v xml:space="preserve"> ALLURE 03 (MF 30/31)</v>
      </c>
      <c r="L12" s="142" t="str">
        <f>IF(J12&gt;0,VLOOKUP(Бланк!$I$6,D12:F22,3,FALSE),"")</f>
        <v/>
      </c>
      <c r="M12" s="142" t="e">
        <f t="shared" si="2"/>
        <v>#N/A</v>
      </c>
      <c r="N12" s="142" t="e">
        <f t="shared" si="3"/>
        <v>#N/A</v>
      </c>
      <c r="O12" s="142" t="str">
        <f>IF(ISERROR(N12),"",INDEX(Профиль!$B$2:DD15016,N12,2))</f>
        <v/>
      </c>
      <c r="P12" s="142" t="e">
        <f t="shared" si="4"/>
        <v>#N/A</v>
      </c>
      <c r="Q12" s="142">
        <f>IF(ISNUMBER(SEARCH(Бланк!$K$6,O12)),MAX($Q$1:Q11)+1,0)</f>
        <v>0</v>
      </c>
      <c r="R12" s="142" t="str">
        <f t="shared" si="5"/>
        <v/>
      </c>
      <c r="S12" s="142" t="e">
        <f t="shared" si="6"/>
        <v>#N/A</v>
      </c>
      <c r="V12" s="142" t="s">
        <v>11</v>
      </c>
      <c r="W12" s="142">
        <f>Присадка</f>
        <v>0</v>
      </c>
      <c r="X12" s="142">
        <f>Бланк!$M6</f>
        <v>2</v>
      </c>
      <c r="Y12" s="142">
        <f>W12*X12</f>
        <v>0</v>
      </c>
      <c r="AA12" s="142">
        <f>IF(ISNUMBER(SEARCH(Бланк!$I$8,D12)),MAX($AA$1:AA11)+1,0)</f>
        <v>11</v>
      </c>
      <c r="AB12" s="142" t="str">
        <f>VLOOKUP(F12,Профиль!A12:AI1526,2,FALSE)</f>
        <v xml:space="preserve"> ALLURE 03 (MF 30/31)</v>
      </c>
      <c r="AC12" s="142" t="e">
        <f>IF(AA12&gt;0,VLOOKUP(Бланк!$I$8,D12:F12,3,FALSE),"")</f>
        <v>#N/A</v>
      </c>
      <c r="AD12" s="142" t="str">
        <f t="shared" si="7"/>
        <v xml:space="preserve"> ALLURE 03 (MF 30/31)</v>
      </c>
      <c r="AE12" s="142" t="e">
        <f t="shared" si="8"/>
        <v>#N/A</v>
      </c>
      <c r="AF12" s="142" t="str">
        <f>IF(ISERROR(AE12),"",INDEX(Профиль!$B$2:V210,AE12,2))</f>
        <v/>
      </c>
      <c r="AG12" s="142" t="e">
        <f t="shared" si="9"/>
        <v>#N/A</v>
      </c>
      <c r="AH12" s="142">
        <f>IF(ISNUMBER(SEARCH(Бланк!$K$8,AF12)),MAX($AH$1:AH11)+1,0)</f>
        <v>0</v>
      </c>
      <c r="AI12" s="142" t="str">
        <f t="shared" si="10"/>
        <v/>
      </c>
      <c r="AK12" s="142" t="e">
        <f t="shared" si="12"/>
        <v>#N/A</v>
      </c>
      <c r="AM12" s="142" t="s">
        <v>11</v>
      </c>
      <c r="AN12" s="142">
        <f>Присадка</f>
        <v>0</v>
      </c>
      <c r="AO12" s="142">
        <f>Бланк!$M8</f>
        <v>0</v>
      </c>
      <c r="AP12" s="142">
        <f>AN12*AO12</f>
        <v>0</v>
      </c>
      <c r="BA12" s="142">
        <f>IF(ISNUMBER(SEARCH(Бланк!$I$10,D12)),MAX($BA$1:BA11)+1,0)</f>
        <v>11</v>
      </c>
      <c r="BB12" s="142" t="str">
        <f>VLOOKUP(F12,Профиль!A12:AI1526,2,FALSE)</f>
        <v xml:space="preserve"> ALLURE 03 (MF 30/31)</v>
      </c>
      <c r="BC12" s="142" t="e">
        <f>IF(BA12&gt;0,VLOOKUP(Бланк!$I$10,D12:F12,3,FALSE),"")</f>
        <v>#N/A</v>
      </c>
      <c r="BD12" s="142" t="str">
        <f t="shared" si="13"/>
        <v xml:space="preserve"> ALLURE 03 (MF 30/31)</v>
      </c>
      <c r="BE12" s="142" t="e">
        <f t="shared" si="14"/>
        <v>#N/A</v>
      </c>
      <c r="BF12" s="142" t="str">
        <f>IF(ISERROR(BE12),"",INDEX(Профиль!$B$2:AV210,BE12,2))</f>
        <v/>
      </c>
      <c r="BG12" s="142" t="e">
        <f t="shared" si="15"/>
        <v>#N/A</v>
      </c>
      <c r="BH12" s="142">
        <f>IF(ISNUMBER(SEARCH(Бланк!$K$10,BF12)),MAX($BH$1:BH11)+1,0)</f>
        <v>0</v>
      </c>
      <c r="BI12" s="142" t="str">
        <f t="shared" si="16"/>
        <v/>
      </c>
      <c r="BJ12" s="142" t="e">
        <f t="shared" si="50"/>
        <v>#N/A</v>
      </c>
      <c r="BM12" s="142" t="s">
        <v>11</v>
      </c>
      <c r="BN12" s="142">
        <f>Присадка</f>
        <v>0</v>
      </c>
      <c r="BO12" s="142">
        <f>Бланк!$M10</f>
        <v>0</v>
      </c>
      <c r="BP12" s="142">
        <f>BN12*BO12</f>
        <v>0</v>
      </c>
      <c r="CA12" s="142">
        <f>IF(ISNUMBER(SEARCH(Бланк!$I$12,D12)),MAX($CA$1:CA11)+1,0)</f>
        <v>11</v>
      </c>
      <c r="CB12" s="142" t="str">
        <f>VLOOKUP(F12,Профиль!A12:AI1526,2,FALSE)</f>
        <v xml:space="preserve"> ALLURE 03 (MF 30/31)</v>
      </c>
      <c r="CC12" s="142" t="e">
        <f>IF(CA12&gt;0,VLOOKUP(Бланк!$I$12,D12:F12,3,FALSE),"")</f>
        <v>#N/A</v>
      </c>
      <c r="CD12" s="142" t="str">
        <f t="shared" si="17"/>
        <v xml:space="preserve"> ALLURE 03 (MF 30/31)</v>
      </c>
      <c r="CE12" s="142" t="e">
        <f t="shared" si="18"/>
        <v>#N/A</v>
      </c>
      <c r="CF12" s="142" t="str">
        <f>IF(ISERROR(CE12),"",INDEX(Профиль!$B$2:BV210,CE12,2))</f>
        <v/>
      </c>
      <c r="CG12" s="142" t="e">
        <f t="shared" si="19"/>
        <v>#N/A</v>
      </c>
      <c r="CH12" s="142">
        <f>IF(ISNUMBER(SEARCH(Бланк!$K$12,CF12)),MAX($CH$1:CH11)+1,0)</f>
        <v>0</v>
      </c>
      <c r="CI12" s="142" t="str">
        <f t="shared" si="20"/>
        <v/>
      </c>
      <c r="CJ12" s="142" t="e">
        <f t="shared" si="21"/>
        <v>#N/A</v>
      </c>
      <c r="CM12" s="142" t="s">
        <v>11</v>
      </c>
      <c r="CN12" s="142">
        <f>Присадка</f>
        <v>0</v>
      </c>
      <c r="CO12" s="142">
        <f>Бланк!$M12</f>
        <v>0</v>
      </c>
      <c r="CP12" s="142">
        <f>CN12*CO12</f>
        <v>0</v>
      </c>
      <c r="DA12" s="142">
        <f>IF(ISNUMBER(SEARCH(Бланк!$I$14,D12)),MAX($DA$1:DA11)+1,0)</f>
        <v>11</v>
      </c>
      <c r="DB12" s="142" t="str">
        <f>VLOOKUP(F12,Профиль!A12:BI1526,2,FALSE)</f>
        <v xml:space="preserve"> ALLURE 03 (MF 30/31)</v>
      </c>
      <c r="DC12" s="142" t="e">
        <f>IF(DA12&gt;0,VLOOKUP(Бланк!$I$14,D12:F12,3,FALSE),"")</f>
        <v>#N/A</v>
      </c>
      <c r="DD12" s="142" t="str">
        <f t="shared" si="22"/>
        <v xml:space="preserve"> ALLURE 03 (MF 30/31)</v>
      </c>
      <c r="DE12" s="142" t="e">
        <f t="shared" si="23"/>
        <v>#N/A</v>
      </c>
      <c r="DF12" s="142" t="str">
        <f>IF(ISERROR(DE12),"",INDEX(Профиль!$B$2:CV210,DE12,2))</f>
        <v/>
      </c>
      <c r="DG12" s="142" t="e">
        <f t="shared" si="24"/>
        <v>#N/A</v>
      </c>
      <c r="DH12" s="142">
        <f>IF(ISNUMBER(SEARCH(Бланк!$K$14,DF12)),MAX($DH$1:DH11)+1,0)</f>
        <v>0</v>
      </c>
      <c r="DI12" s="142" t="str">
        <f t="shared" si="25"/>
        <v/>
      </c>
      <c r="DJ12" s="142" t="e">
        <f t="shared" si="26"/>
        <v>#N/A</v>
      </c>
      <c r="DM12" s="142" t="s">
        <v>11</v>
      </c>
      <c r="DN12" s="142">
        <f>Присадка</f>
        <v>0</v>
      </c>
      <c r="DO12" s="142">
        <f>Бланк!$M12</f>
        <v>0</v>
      </c>
      <c r="DP12" s="142">
        <f>DN12*DO12</f>
        <v>0</v>
      </c>
      <c r="EA12" s="142">
        <f>IF(ISNUMBER(SEARCH(Бланк!$I$16,D12)),MAX($EA$1:EA11)+1,0)</f>
        <v>11</v>
      </c>
      <c r="EB12" s="142" t="str">
        <f>VLOOKUP(F12,Профиль!A12:CI1526,2,FALSE)</f>
        <v xml:space="preserve"> ALLURE 03 (MF 30/31)</v>
      </c>
      <c r="EC12" s="142" t="e">
        <f>IF(EA12&gt;0,VLOOKUP(Бланк!$I$16,D12:F12,3,FALSE),"")</f>
        <v>#N/A</v>
      </c>
      <c r="ED12" s="142" t="str">
        <f t="shared" si="27"/>
        <v xml:space="preserve"> ALLURE 03 (MF 30/31)</v>
      </c>
      <c r="EE12" s="142" t="e">
        <f t="shared" si="28"/>
        <v>#N/A</v>
      </c>
      <c r="EF12" s="142" t="str">
        <f>IF(ISERROR(EE12),"",INDEX(Профиль!$B$2:DV210,EE12,2))</f>
        <v/>
      </c>
      <c r="EG12" s="142" t="e">
        <f t="shared" si="29"/>
        <v>#N/A</v>
      </c>
      <c r="EH12" s="142">
        <f>IF(ISNUMBER(SEARCH(Бланк!$K$16,EF12)),MAX($EH$1:EH11)+1,0)</f>
        <v>0</v>
      </c>
      <c r="EI12" s="142" t="str">
        <f t="shared" si="30"/>
        <v/>
      </c>
      <c r="EJ12" s="142" t="e">
        <f t="shared" si="51"/>
        <v>#N/A</v>
      </c>
      <c r="EM12" s="142" t="s">
        <v>11</v>
      </c>
      <c r="EN12" s="142">
        <f>Присадка</f>
        <v>0</v>
      </c>
      <c r="EO12" s="142">
        <f>Бланк!$M12</f>
        <v>0</v>
      </c>
      <c r="EP12" s="142">
        <f>EN12*EO12</f>
        <v>0</v>
      </c>
      <c r="FA12" s="142">
        <f>IF(ISNUMBER(SEARCH(Бланк!$I$18,D12)),MAX($FA$1:FA11)+1,0)</f>
        <v>11</v>
      </c>
      <c r="FB12" s="142" t="str">
        <f>VLOOKUP(F12,Профиль!A12:DI1526,2,FALSE)</f>
        <v xml:space="preserve"> ALLURE 03 (MF 30/31)</v>
      </c>
      <c r="FC12" s="142" t="e">
        <f>IF(FA12&gt;0,VLOOKUP(Бланк!$I$18,D12:F12,3,FALSE),"")</f>
        <v>#N/A</v>
      </c>
      <c r="FD12" s="142" t="str">
        <f t="shared" si="31"/>
        <v xml:space="preserve"> ALLURE 03 (MF 30/31)</v>
      </c>
      <c r="FE12" s="142" t="e">
        <f t="shared" si="32"/>
        <v>#N/A</v>
      </c>
      <c r="FF12" s="142" t="str">
        <f>IF(ISERROR(FE12),"",INDEX(Профиль!$B$2:EV210,FE12,2))</f>
        <v/>
      </c>
      <c r="FG12" s="142" t="e">
        <f t="shared" si="33"/>
        <v>#N/A</v>
      </c>
      <c r="FH12" s="142">
        <f>IF(ISNUMBER(SEARCH(Бланк!$K$18,FF12)),MAX($FH$1:FH11)+1,0)</f>
        <v>0</v>
      </c>
      <c r="FI12" s="142" t="str">
        <f t="shared" si="34"/>
        <v/>
      </c>
      <c r="FJ12" s="142" t="e">
        <f t="shared" si="35"/>
        <v>#N/A</v>
      </c>
      <c r="FM12" s="142" t="s">
        <v>11</v>
      </c>
      <c r="FN12" s="142">
        <f>Присадка</f>
        <v>0</v>
      </c>
      <c r="FO12" s="142">
        <f>Бланк!$M12</f>
        <v>0</v>
      </c>
      <c r="FP12" s="142">
        <f>FN12*FO12</f>
        <v>0</v>
      </c>
      <c r="GA12" s="142">
        <f>IF(ISNUMBER(SEARCH(Бланк!$I$20,D12)),MAX($GA$1:GA11)+1,0)</f>
        <v>11</v>
      </c>
      <c r="GB12" s="142" t="str">
        <f>VLOOKUP(F12,Профиль!A12:EI1526,2,FALSE)</f>
        <v xml:space="preserve"> ALLURE 03 (MF 30/31)</v>
      </c>
      <c r="GC12" s="142" t="e">
        <f>IF(GA12&gt;0,VLOOKUP(Бланк!$I$20,D12:F12,3,FALSE),"")</f>
        <v>#N/A</v>
      </c>
      <c r="GD12" s="142" t="str">
        <f t="shared" si="36"/>
        <v xml:space="preserve"> ALLURE 03 (MF 30/31)</v>
      </c>
      <c r="GE12" s="142" t="e">
        <f t="shared" si="37"/>
        <v>#N/A</v>
      </c>
      <c r="GF12" s="142" t="str">
        <f>IF(ISERROR(GE12),"",INDEX(Профиль!$B$2:FV210,GE12,2))</f>
        <v/>
      </c>
      <c r="GG12" s="142" t="e">
        <f t="shared" si="38"/>
        <v>#N/A</v>
      </c>
      <c r="GH12" s="142">
        <f>IF(ISNUMBER(SEARCH(Бланк!$K$20,GF12)),MAX($GH$1:GH11)+1,0)</f>
        <v>0</v>
      </c>
      <c r="GI12" s="142" t="str">
        <f t="shared" si="39"/>
        <v/>
      </c>
      <c r="GJ12" s="142" t="e">
        <f t="shared" si="40"/>
        <v>#N/A</v>
      </c>
      <c r="GM12" s="142" t="s">
        <v>11</v>
      </c>
      <c r="GN12" s="142">
        <f>Присадка</f>
        <v>0</v>
      </c>
      <c r="GO12" s="142">
        <f>Бланк!$M20</f>
        <v>0</v>
      </c>
      <c r="GP12" s="142">
        <f>GN12*GO12</f>
        <v>0</v>
      </c>
      <c r="HA12" s="142">
        <f>IF(ISNUMBER(SEARCH(Бланк!$I$22,D12)),MAX($HA$1:HA11)+1,0)</f>
        <v>11</v>
      </c>
      <c r="HB12" s="142" t="str">
        <f>VLOOKUP(F12,Профиль!A12:FI1526,2,FALSE)</f>
        <v xml:space="preserve"> ALLURE 03 (MF 30/31)</v>
      </c>
      <c r="HC12" s="142" t="e">
        <f>IF(HA12&gt;0,VLOOKUP(Бланк!$I$22,D12:F12,3,FALSE),"")</f>
        <v>#N/A</v>
      </c>
      <c r="HD12" s="142" t="str">
        <f t="shared" si="41"/>
        <v xml:space="preserve"> ALLURE 03 (MF 30/31)</v>
      </c>
      <c r="HE12" s="142" t="e">
        <f t="shared" si="42"/>
        <v>#N/A</v>
      </c>
      <c r="HF12" s="142" t="str">
        <f>IF(ISERROR(HE12),"",INDEX(Профиль!$B$2:GV210,HE12,2))</f>
        <v/>
      </c>
      <c r="HG12" s="142" t="e">
        <f t="shared" si="43"/>
        <v>#N/A</v>
      </c>
      <c r="HH12" s="142">
        <f>IF(ISNUMBER(SEARCH(Бланк!$K$22,HF12)),MAX($HH$1:HH11)+1,0)</f>
        <v>0</v>
      </c>
      <c r="HI12" s="142" t="str">
        <f t="shared" si="44"/>
        <v/>
      </c>
      <c r="HJ12" s="142" t="e">
        <f t="shared" si="45"/>
        <v>#N/A</v>
      </c>
      <c r="HM12" s="142" t="s">
        <v>11</v>
      </c>
      <c r="HN12" s="142">
        <f>Присадка</f>
        <v>0</v>
      </c>
      <c r="HO12" s="142">
        <f>Бланк!$M22</f>
        <v>0</v>
      </c>
      <c r="HP12" s="142">
        <f>HN12*HO12</f>
        <v>0</v>
      </c>
      <c r="IA12" s="142">
        <f>IF(ISNUMBER(SEARCH(Бланк!$I$24,D12)),MAX($IA$1:IA11)+1,0)</f>
        <v>11</v>
      </c>
      <c r="IB12" s="142" t="str">
        <f>VLOOKUP(F12,Профиль!A12:GI1526,2,FALSE)</f>
        <v xml:space="preserve"> ALLURE 03 (MF 30/31)</v>
      </c>
      <c r="IC12" s="142" t="e">
        <f>IF(IA12&gt;0,VLOOKUP(Бланк!$I$24,D12:F12,3,FALSE),"")</f>
        <v>#N/A</v>
      </c>
      <c r="ID12" s="142" t="str">
        <f t="shared" si="46"/>
        <v xml:space="preserve"> ALLURE 03 (MF 30/31)</v>
      </c>
      <c r="IE12" s="142" t="e">
        <f t="shared" si="47"/>
        <v>#N/A</v>
      </c>
      <c r="IF12" s="142" t="str">
        <f>IF(ISERROR(IE12),"",INDEX(Профиль!$B$2:HV210,IE12,2))</f>
        <v/>
      </c>
      <c r="IG12" s="142" t="e">
        <f>VLOOKUP(ROW(EA11),IA$2:$IC$201,3,FALSE)</f>
        <v>#N/A</v>
      </c>
      <c r="IH12" s="142">
        <f>IF(ISNUMBER(SEARCH(Бланк!$K$24,IF12)),MAX($IH$1:IH11)+1,0)</f>
        <v>0</v>
      </c>
      <c r="II12" s="142" t="str">
        <f t="shared" si="48"/>
        <v/>
      </c>
      <c r="IJ12" s="142" t="e">
        <f t="shared" si="49"/>
        <v>#N/A</v>
      </c>
      <c r="IM12" s="142" t="s">
        <v>11</v>
      </c>
      <c r="IN12" s="142">
        <f>Присадка</f>
        <v>0</v>
      </c>
      <c r="IO12" s="142">
        <f>Бланк!$M24</f>
        <v>0</v>
      </c>
      <c r="IP12" s="142">
        <f>IN12*IO12</f>
        <v>0</v>
      </c>
    </row>
    <row r="13" spans="1:250" x14ac:dyDescent="0.25">
      <c r="A13" s="142">
        <v>13</v>
      </c>
      <c r="B13" s="142">
        <f>IF(AND($E$1="ПУСТО",Профиль!B13&lt;&gt;""),MAX($B$1:B12)+1,IF(ISNUMBER(SEARCH($E$1,Профиль!G13)),MAX($B$1:B12)+1,0))</f>
        <v>12</v>
      </c>
      <c r="D13" s="142" t="str">
        <f>IF(ISERROR(F13),"",INDEX(Профиль!$B$2:$E$1001,F13,1))</f>
        <v xml:space="preserve"> ALLURE 04 (MZ 13)</v>
      </c>
      <c r="E13" s="142" t="str">
        <f>IF(ISERROR(F13),"",INDEX(Профиль!$B$2:$E$1001,F13,2))</f>
        <v>Серебро</v>
      </c>
      <c r="F13" s="142">
        <f>MATCH(ROW(A12),$B$2:B19,0)</f>
        <v>12</v>
      </c>
      <c r="G13" s="142">
        <f>IF(AND(COUNTIF(D$2:D13,D13)=1,D13&lt;&gt;""),COUNT(G$1:G12)+1,"")</f>
        <v>4</v>
      </c>
      <c r="H13" s="142" t="str">
        <f t="shared" si="0"/>
        <v xml:space="preserve"> ALLURE 04 (MZ 13)</v>
      </c>
      <c r="I13" s="142" t="e">
        <f t="shared" si="1"/>
        <v>#N/A</v>
      </c>
      <c r="J13" s="142">
        <f>IF(ISNUMBER(SEARCH(Бланк!$I$6,D13)),MAX($J$1:J12)+1,0)</f>
        <v>0</v>
      </c>
      <c r="K13" s="142" t="str">
        <f>VLOOKUP(F13,Профиль!A13:AI1527,2,FALSE)</f>
        <v xml:space="preserve"> ALLURE 04 (MZ 13)</v>
      </c>
      <c r="L13" s="142" t="str">
        <f>IF(J13&gt;0,VLOOKUP(Бланк!$I$6,D13:F23,3,FALSE),"")</f>
        <v/>
      </c>
      <c r="M13" s="142" t="e">
        <f t="shared" si="2"/>
        <v>#N/A</v>
      </c>
      <c r="N13" s="142" t="e">
        <f t="shared" si="3"/>
        <v>#N/A</v>
      </c>
      <c r="O13" s="142" t="str">
        <f>IF(ISERROR(N13),"",INDEX(Профиль!$B$2:DD15017,N13,2))</f>
        <v/>
      </c>
      <c r="P13" s="142" t="e">
        <f t="shared" si="4"/>
        <v>#N/A</v>
      </c>
      <c r="Q13" s="142">
        <f>IF(ISNUMBER(SEARCH(Бланк!$K$6,O13)),MAX($Q$1:Q12)+1,0)</f>
        <v>0</v>
      </c>
      <c r="R13" s="142" t="str">
        <f t="shared" si="5"/>
        <v/>
      </c>
      <c r="S13" s="142" t="e">
        <f t="shared" si="6"/>
        <v>#N/A</v>
      </c>
      <c r="V13" s="142" t="s">
        <v>4</v>
      </c>
      <c r="W13" s="142">
        <f>IF($D$1,Упаковка!$D$2,VLOOKUP(Бланк!$W6,Упаковка!$C$2:$D$3,2,FALSE))</f>
        <v>260</v>
      </c>
      <c r="X13" s="142">
        <f>(Бланк!$E6/1000*Бланк!$G6/1000)</f>
        <v>0.53625</v>
      </c>
      <c r="Y13" s="142">
        <f>W13*X13</f>
        <v>139.42500000000001</v>
      </c>
      <c r="AA13" s="142">
        <f>IF(ISNUMBER(SEARCH(Бланк!$I$8,D13)),MAX($AA$1:AA12)+1,0)</f>
        <v>12</v>
      </c>
      <c r="AB13" s="142" t="str">
        <f>VLOOKUP(F13,Профиль!A13:AI1527,2,FALSE)</f>
        <v xml:space="preserve"> ALLURE 04 (MZ 13)</v>
      </c>
      <c r="AC13" s="142" t="e">
        <f>IF(AA13&gt;0,VLOOKUP(Бланк!$I$8,D13:F13,3,FALSE),"")</f>
        <v>#N/A</v>
      </c>
      <c r="AD13" s="142" t="str">
        <f t="shared" si="7"/>
        <v xml:space="preserve"> ALLURE 04 (MZ 13)</v>
      </c>
      <c r="AE13" s="142" t="e">
        <f t="shared" si="8"/>
        <v>#N/A</v>
      </c>
      <c r="AF13" s="142" t="str">
        <f>IF(ISERROR(AE13),"",INDEX(Профиль!$B$2:V211,AE13,2))</f>
        <v/>
      </c>
      <c r="AG13" s="142" t="e">
        <f t="shared" si="9"/>
        <v>#N/A</v>
      </c>
      <c r="AH13" s="142">
        <f>IF(ISNUMBER(SEARCH(Бланк!$K$8,AF13)),MAX($AH$1:AH12)+1,0)</f>
        <v>0</v>
      </c>
      <c r="AI13" s="142" t="str">
        <f t="shared" si="10"/>
        <v/>
      </c>
      <c r="AK13" s="142" t="e">
        <f t="shared" si="12"/>
        <v>#N/A</v>
      </c>
      <c r="AM13" s="142" t="s">
        <v>4</v>
      </c>
      <c r="AN13" s="142">
        <f>IF($D$1,Упаковка!$D$2,VLOOKUP(Бланк!$W8,Упаковка!$C$2:$D$3,2,FALSE))</f>
        <v>260</v>
      </c>
      <c r="AO13" s="142">
        <f>(Бланк!$E8/1000*Бланк!$G8/1000)</f>
        <v>0</v>
      </c>
      <c r="AP13" s="142">
        <f>AN13*AO13</f>
        <v>0</v>
      </c>
      <c r="BA13" s="142">
        <f>IF(ISNUMBER(SEARCH(Бланк!$I$10,D13)),MAX($BA$1:BA12)+1,0)</f>
        <v>12</v>
      </c>
      <c r="BB13" s="142" t="str">
        <f>VLOOKUP(F13,Профиль!A13:AI1527,2,FALSE)</f>
        <v xml:space="preserve"> ALLURE 04 (MZ 13)</v>
      </c>
      <c r="BC13" s="142" t="e">
        <f>IF(BA13&gt;0,VLOOKUP(Бланк!$I$10,D13:F13,3,FALSE),"")</f>
        <v>#N/A</v>
      </c>
      <c r="BD13" s="142" t="str">
        <f t="shared" si="13"/>
        <v xml:space="preserve"> ALLURE 04 (MZ 13)</v>
      </c>
      <c r="BE13" s="142" t="e">
        <f t="shared" si="14"/>
        <v>#N/A</v>
      </c>
      <c r="BF13" s="142" t="str">
        <f>IF(ISERROR(BE13),"",INDEX(Профиль!$B$2:AV211,BE13,2))</f>
        <v/>
      </c>
      <c r="BG13" s="142" t="e">
        <f t="shared" si="15"/>
        <v>#N/A</v>
      </c>
      <c r="BH13" s="142">
        <f>IF(ISNUMBER(SEARCH(Бланк!$K$10,BF13)),MAX($BH$1:BH12)+1,0)</f>
        <v>0</v>
      </c>
      <c r="BI13" s="142" t="str">
        <f t="shared" si="16"/>
        <v/>
      </c>
      <c r="BJ13" s="142" t="e">
        <f t="shared" si="50"/>
        <v>#N/A</v>
      </c>
      <c r="BM13" s="142" t="s">
        <v>4</v>
      </c>
      <c r="BN13" s="142">
        <f>IF($D$1,Упаковка!$D$2,VLOOKUP(Бланк!$W10,Упаковка!$C$2:$D$3,2,FALSE))</f>
        <v>260</v>
      </c>
      <c r="BO13" s="142">
        <f>(Бланк!$E10/1000*Бланк!$G10/1000)</f>
        <v>0</v>
      </c>
      <c r="BP13" s="142">
        <f>BN13*BO13</f>
        <v>0</v>
      </c>
      <c r="CA13" s="142">
        <f>IF(ISNUMBER(SEARCH(Бланк!$I$12,D13)),MAX($CA$1:CA12)+1,0)</f>
        <v>12</v>
      </c>
      <c r="CB13" s="142" t="str">
        <f>VLOOKUP(F13,Профиль!A13:AI1527,2,FALSE)</f>
        <v xml:space="preserve"> ALLURE 04 (MZ 13)</v>
      </c>
      <c r="CC13" s="142" t="e">
        <f>IF(CA13&gt;0,VLOOKUP(Бланк!$I$12,D13:F13,3,FALSE),"")</f>
        <v>#N/A</v>
      </c>
      <c r="CD13" s="142" t="str">
        <f t="shared" si="17"/>
        <v xml:space="preserve"> ALLURE 04 (MZ 13)</v>
      </c>
      <c r="CE13" s="142" t="e">
        <f t="shared" si="18"/>
        <v>#N/A</v>
      </c>
      <c r="CF13" s="142" t="str">
        <f>IF(ISERROR(CE13),"",INDEX(Профиль!$B$2:BV211,CE13,2))</f>
        <v/>
      </c>
      <c r="CG13" s="142" t="e">
        <f t="shared" si="19"/>
        <v>#N/A</v>
      </c>
      <c r="CH13" s="142">
        <f>IF(ISNUMBER(SEARCH(Бланк!$K$12,CF13)),MAX($CH$1:CH12)+1,0)</f>
        <v>0</v>
      </c>
      <c r="CI13" s="142" t="str">
        <f t="shared" si="20"/>
        <v/>
      </c>
      <c r="CJ13" s="142" t="e">
        <f t="shared" si="21"/>
        <v>#N/A</v>
      </c>
      <c r="CM13" s="142" t="s">
        <v>4</v>
      </c>
      <c r="CN13" s="142">
        <f>IF($D$1,Упаковка!$D$2,VLOOKUP(Бланк!$W12,Упаковка!$C$2:$D$3,2,FALSE))</f>
        <v>260</v>
      </c>
      <c r="CO13" s="142">
        <f>(Бланк!$E12/1000*Бланк!$G12/1000)</f>
        <v>0</v>
      </c>
      <c r="CP13" s="142">
        <f>CN13*CO13</f>
        <v>0</v>
      </c>
      <c r="DA13" s="142">
        <f>IF(ISNUMBER(SEARCH(Бланк!$I$14,D13)),MAX($DA$1:DA12)+1,0)</f>
        <v>12</v>
      </c>
      <c r="DB13" s="142" t="str">
        <f>VLOOKUP(F13,Профиль!A13:BI1527,2,FALSE)</f>
        <v xml:space="preserve"> ALLURE 04 (MZ 13)</v>
      </c>
      <c r="DC13" s="142" t="e">
        <f>IF(DA13&gt;0,VLOOKUP(Бланк!$I$14,D13:F13,3,FALSE),"")</f>
        <v>#N/A</v>
      </c>
      <c r="DD13" s="142" t="str">
        <f t="shared" si="22"/>
        <v xml:space="preserve"> ALLURE 04 (MZ 13)</v>
      </c>
      <c r="DE13" s="142" t="e">
        <f t="shared" si="23"/>
        <v>#N/A</v>
      </c>
      <c r="DF13" s="142" t="str">
        <f>IF(ISERROR(DE13),"",INDEX(Профиль!$B$2:CV211,DE13,2))</f>
        <v/>
      </c>
      <c r="DG13" s="142" t="e">
        <f t="shared" si="24"/>
        <v>#N/A</v>
      </c>
      <c r="DH13" s="142">
        <f>IF(ISNUMBER(SEARCH(Бланк!$K$14,DF13)),MAX($DH$1:DH12)+1,0)</f>
        <v>0</v>
      </c>
      <c r="DI13" s="142" t="str">
        <f t="shared" si="25"/>
        <v/>
      </c>
      <c r="DJ13" s="142" t="e">
        <f t="shared" si="26"/>
        <v>#N/A</v>
      </c>
      <c r="DM13" s="142" t="s">
        <v>4</v>
      </c>
      <c r="DN13" s="142">
        <f>IF($D$1,Упаковка!$D$2,VLOOKUP(Бланк!$W14,Упаковка!$C$2:$D$3,2,FALSE))</f>
        <v>260</v>
      </c>
      <c r="DO13" s="142">
        <f>(Бланк!$E14/1000*Бланк!$G14/1000)</f>
        <v>0</v>
      </c>
      <c r="DP13" s="142">
        <f>DN13*DO13</f>
        <v>0</v>
      </c>
      <c r="EA13" s="142">
        <f>IF(ISNUMBER(SEARCH(Бланк!$I$16,D13)),MAX($EA$1:EA12)+1,0)</f>
        <v>12</v>
      </c>
      <c r="EB13" s="142" t="str">
        <f>VLOOKUP(F13,Профиль!A13:CI1527,2,FALSE)</f>
        <v xml:space="preserve"> ALLURE 04 (MZ 13)</v>
      </c>
      <c r="EC13" s="142" t="e">
        <f>IF(EA13&gt;0,VLOOKUP(Бланк!$I$16,D13:F13,3,FALSE),"")</f>
        <v>#N/A</v>
      </c>
      <c r="ED13" s="142" t="str">
        <f t="shared" si="27"/>
        <v xml:space="preserve"> ALLURE 04 (MZ 13)</v>
      </c>
      <c r="EE13" s="142" t="e">
        <f t="shared" si="28"/>
        <v>#N/A</v>
      </c>
      <c r="EF13" s="142" t="str">
        <f>IF(ISERROR(EE13),"",INDEX(Профиль!$B$2:DV211,EE13,2))</f>
        <v/>
      </c>
      <c r="EG13" s="142" t="e">
        <f t="shared" si="29"/>
        <v>#N/A</v>
      </c>
      <c r="EH13" s="142">
        <f>IF(ISNUMBER(SEARCH(Бланк!$K$16,EF13)),MAX($EH$1:EH12)+1,0)</f>
        <v>0</v>
      </c>
      <c r="EI13" s="142" t="str">
        <f t="shared" si="30"/>
        <v/>
      </c>
      <c r="EJ13" s="142" t="e">
        <f t="shared" si="51"/>
        <v>#N/A</v>
      </c>
      <c r="EM13" s="142" t="s">
        <v>4</v>
      </c>
      <c r="EN13" s="142">
        <f>IF($D$1,Упаковка!$D$2,VLOOKUP(Бланк!$W16,Упаковка!$C$2:$D$3,2,FALSE))</f>
        <v>260</v>
      </c>
      <c r="EO13" s="142">
        <f>(Бланк!$E16/1000*Бланк!$G16/1000)</f>
        <v>0</v>
      </c>
      <c r="EP13" s="142">
        <f>EN13*EO13</f>
        <v>0</v>
      </c>
      <c r="FA13" s="142">
        <f>IF(ISNUMBER(SEARCH(Бланк!$I$18,D13)),MAX($FA$1:FA12)+1,0)</f>
        <v>12</v>
      </c>
      <c r="FB13" s="142" t="str">
        <f>VLOOKUP(F13,Профиль!A13:DI1527,2,FALSE)</f>
        <v xml:space="preserve"> ALLURE 04 (MZ 13)</v>
      </c>
      <c r="FC13" s="142" t="e">
        <f>IF(FA13&gt;0,VLOOKUP(Бланк!$I$18,D13:F13,3,FALSE),"")</f>
        <v>#N/A</v>
      </c>
      <c r="FD13" s="142" t="str">
        <f t="shared" si="31"/>
        <v xml:space="preserve"> ALLURE 04 (MZ 13)</v>
      </c>
      <c r="FE13" s="142" t="e">
        <f t="shared" si="32"/>
        <v>#N/A</v>
      </c>
      <c r="FF13" s="142" t="str">
        <f>IF(ISERROR(FE13),"",INDEX(Профиль!$B$2:EV211,FE13,2))</f>
        <v/>
      </c>
      <c r="FG13" s="142" t="e">
        <f t="shared" si="33"/>
        <v>#N/A</v>
      </c>
      <c r="FH13" s="142">
        <f>IF(ISNUMBER(SEARCH(Бланк!$K$18,FF13)),MAX($FH$1:FH12)+1,0)</f>
        <v>0</v>
      </c>
      <c r="FI13" s="142" t="str">
        <f t="shared" si="34"/>
        <v/>
      </c>
      <c r="FJ13" s="142" t="e">
        <f t="shared" si="35"/>
        <v>#N/A</v>
      </c>
      <c r="FM13" s="142" t="s">
        <v>4</v>
      </c>
      <c r="FN13" s="142">
        <f>IF($D$1,Упаковка!$D$2,VLOOKUP(Бланк!$W18,Упаковка!$C$2:$D$3,2,FALSE))</f>
        <v>260</v>
      </c>
      <c r="FO13" s="142">
        <f>(Бланк!$E18/1000*Бланк!$G18/1000)</f>
        <v>0</v>
      </c>
      <c r="FP13" s="142">
        <f>FN13*FO13</f>
        <v>0</v>
      </c>
      <c r="GA13" s="142">
        <f>IF(ISNUMBER(SEARCH(Бланк!$I$20,D13)),MAX($GA$1:GA12)+1,0)</f>
        <v>12</v>
      </c>
      <c r="GB13" s="142" t="str">
        <f>VLOOKUP(F13,Профиль!A13:EI1527,2,FALSE)</f>
        <v xml:space="preserve"> ALLURE 04 (MZ 13)</v>
      </c>
      <c r="GC13" s="142" t="e">
        <f>IF(GA13&gt;0,VLOOKUP(Бланк!$I$20,D13:F13,3,FALSE),"")</f>
        <v>#N/A</v>
      </c>
      <c r="GD13" s="142" t="str">
        <f t="shared" si="36"/>
        <v xml:space="preserve"> ALLURE 04 (MZ 13)</v>
      </c>
      <c r="GE13" s="142" t="e">
        <f t="shared" si="37"/>
        <v>#N/A</v>
      </c>
      <c r="GF13" s="142" t="str">
        <f>IF(ISERROR(GE13),"",INDEX(Профиль!$B$2:FV211,GE13,2))</f>
        <v/>
      </c>
      <c r="GG13" s="142" t="e">
        <f t="shared" si="38"/>
        <v>#N/A</v>
      </c>
      <c r="GH13" s="142">
        <f>IF(ISNUMBER(SEARCH(Бланк!$K$20,GF13)),MAX($GH$1:GH12)+1,0)</f>
        <v>0</v>
      </c>
      <c r="GI13" s="142" t="str">
        <f t="shared" si="39"/>
        <v/>
      </c>
      <c r="GJ13" s="142" t="e">
        <f t="shared" si="40"/>
        <v>#N/A</v>
      </c>
      <c r="GM13" s="142" t="s">
        <v>4</v>
      </c>
      <c r="GN13" s="142">
        <f>IF($D$1,Упаковка!$D$2,VLOOKUP(Бланк!$W20,Упаковка!$C$2:$D$3,2,FALSE))</f>
        <v>260</v>
      </c>
      <c r="GO13" s="142">
        <f>(Бланк!$E20/1000*Бланк!$G20/1000)</f>
        <v>0</v>
      </c>
      <c r="GP13" s="142">
        <f>GN13*GO13</f>
        <v>0</v>
      </c>
      <c r="HA13" s="142">
        <f>IF(ISNUMBER(SEARCH(Бланк!$I$22,D13)),MAX($HA$1:HA12)+1,0)</f>
        <v>12</v>
      </c>
      <c r="HB13" s="142" t="str">
        <f>VLOOKUP(F13,Профиль!A13:FI1527,2,FALSE)</f>
        <v xml:space="preserve"> ALLURE 04 (MZ 13)</v>
      </c>
      <c r="HC13" s="142" t="e">
        <f>IF(HA13&gt;0,VLOOKUP(Бланк!$I$22,D13:F13,3,FALSE),"")</f>
        <v>#N/A</v>
      </c>
      <c r="HD13" s="142" t="str">
        <f t="shared" si="41"/>
        <v xml:space="preserve"> ALLURE 04 (MZ 13)</v>
      </c>
      <c r="HE13" s="142" t="e">
        <f t="shared" si="42"/>
        <v>#N/A</v>
      </c>
      <c r="HF13" s="142" t="str">
        <f>IF(ISERROR(HE13),"",INDEX(Профиль!$B$2:GV211,HE13,2))</f>
        <v/>
      </c>
      <c r="HG13" s="142" t="e">
        <f t="shared" si="43"/>
        <v>#N/A</v>
      </c>
      <c r="HH13" s="142">
        <f>IF(ISNUMBER(SEARCH(Бланк!$K$22,HF13)),MAX($HH$1:HH12)+1,0)</f>
        <v>0</v>
      </c>
      <c r="HI13" s="142" t="str">
        <f t="shared" si="44"/>
        <v/>
      </c>
      <c r="HJ13" s="142" t="e">
        <f t="shared" si="45"/>
        <v>#N/A</v>
      </c>
      <c r="HM13" s="142" t="s">
        <v>4</v>
      </c>
      <c r="HN13" s="142">
        <f>IF($D$1,Упаковка!$D$2,VLOOKUP(Бланк!$W22,Упаковка!$C$2:$D$3,2,FALSE))</f>
        <v>260</v>
      </c>
      <c r="HO13" s="142">
        <f>(Бланк!$E22/1000*Бланк!$G22/1000)</f>
        <v>0</v>
      </c>
      <c r="HP13" s="142">
        <f>HN13*HO13</f>
        <v>0</v>
      </c>
      <c r="IA13" s="142">
        <f>IF(ISNUMBER(SEARCH(Бланк!$I$24,D13)),MAX($IA$1:IA12)+1,0)</f>
        <v>12</v>
      </c>
      <c r="IB13" s="142" t="str">
        <f>VLOOKUP(F13,Профиль!A13:GI1527,2,FALSE)</f>
        <v xml:space="preserve"> ALLURE 04 (MZ 13)</v>
      </c>
      <c r="IC13" s="142" t="e">
        <f>IF(IA13&gt;0,VLOOKUP(Бланк!$I$24,D13:F13,3,FALSE),"")</f>
        <v>#N/A</v>
      </c>
      <c r="ID13" s="142" t="str">
        <f t="shared" si="46"/>
        <v xml:space="preserve"> ALLURE 04 (MZ 13)</v>
      </c>
      <c r="IE13" s="142" t="e">
        <f t="shared" si="47"/>
        <v>#N/A</v>
      </c>
      <c r="IF13" s="142" t="str">
        <f>IF(ISERROR(IE13),"",INDEX(Профиль!$B$2:HV211,IE13,2))</f>
        <v/>
      </c>
      <c r="IG13" s="142" t="e">
        <f>VLOOKUP(ROW(EA12),IA$2:$IC$201,3,FALSE)</f>
        <v>#N/A</v>
      </c>
      <c r="IH13" s="142">
        <f>IF(ISNUMBER(SEARCH(Бланк!$K$24,IF13)),MAX($IH$1:IH12)+1,0)</f>
        <v>0</v>
      </c>
      <c r="II13" s="142" t="str">
        <f t="shared" si="48"/>
        <v/>
      </c>
      <c r="IJ13" s="142" t="e">
        <f t="shared" si="49"/>
        <v>#N/A</v>
      </c>
      <c r="IM13" s="142" t="s">
        <v>4</v>
      </c>
      <c r="IN13" s="142">
        <f>IF($D$1,Упаковка!$D$2,VLOOKUP(Бланк!$W24,Упаковка!$C$2:$D$3,2,FALSE))</f>
        <v>260</v>
      </c>
      <c r="IO13" s="142">
        <f>(Бланк!$E24/1000*Бланк!$G24/1000)</f>
        <v>0</v>
      </c>
      <c r="IP13" s="142">
        <f>IN13*IO13</f>
        <v>0</v>
      </c>
    </row>
    <row r="14" spans="1:250" x14ac:dyDescent="0.25">
      <c r="A14" s="142">
        <v>14</v>
      </c>
      <c r="B14" s="142">
        <f>IF(AND($E$1="ПУСТО",Профиль!B14&lt;&gt;""),MAX($B$1:B13)+1,IF(ISNUMBER(SEARCH($E$1,Профиль!G14)),MAX($B$1:B13)+1,0))</f>
        <v>13</v>
      </c>
      <c r="D14" s="142" t="str">
        <f>IF(ISERROR(F14),"",INDEX(Профиль!$B$2:$E$1001,F14,1))</f>
        <v xml:space="preserve"> ALLURE 04 (MZ 13)</v>
      </c>
      <c r="E14" s="142" t="str">
        <f>IF(ISERROR(F14),"",INDEX(Профиль!$B$2:$E$1001,F14,2))</f>
        <v xml:space="preserve">Инокс </v>
      </c>
      <c r="F14" s="142">
        <f>MATCH(ROW(A13),$B$2:B20,0)</f>
        <v>13</v>
      </c>
      <c r="G14" s="142" t="str">
        <f>IF(AND(COUNTIF(D$2:D14,D14)=1,D14&lt;&gt;""),COUNT(G$1:G13)+1,"")</f>
        <v/>
      </c>
      <c r="H14" s="142" t="str">
        <f t="shared" si="0"/>
        <v xml:space="preserve"> ALLURE 04 (MZ 13)</v>
      </c>
      <c r="I14" s="142" t="e">
        <f t="shared" si="1"/>
        <v>#N/A</v>
      </c>
      <c r="J14" s="142">
        <f>IF(ISNUMBER(SEARCH(Бланк!$I$6,D14)),MAX($J$1:J13)+1,0)</f>
        <v>0</v>
      </c>
      <c r="K14" s="142" t="str">
        <f>VLOOKUP(F14,Профиль!A14:AI1528,2,FALSE)</f>
        <v xml:space="preserve"> ALLURE 04 (MZ 13)</v>
      </c>
      <c r="L14" s="142" t="str">
        <f>IF(J14&gt;0,VLOOKUP(Бланк!$I$6,D14:F24,3,FALSE),"")</f>
        <v/>
      </c>
      <c r="M14" s="142" t="e">
        <f t="shared" si="2"/>
        <v>#N/A</v>
      </c>
      <c r="N14" s="142" t="e">
        <f t="shared" si="3"/>
        <v>#N/A</v>
      </c>
      <c r="O14" s="142" t="str">
        <f>IF(ISERROR(N14),"",INDEX(Профиль!$B$2:DD15018,N14,2))</f>
        <v/>
      </c>
      <c r="P14" s="142" t="e">
        <f t="shared" si="4"/>
        <v>#N/A</v>
      </c>
      <c r="Q14" s="142">
        <f>IF(ISNUMBER(SEARCH(Бланк!$K$6,O14)),MAX($Q$1:Q13)+1,0)</f>
        <v>0</v>
      </c>
      <c r="R14" s="142" t="str">
        <f t="shared" si="5"/>
        <v/>
      </c>
      <c r="S14" s="142" t="e">
        <f t="shared" si="6"/>
        <v>#N/A</v>
      </c>
      <c r="V14" s="142" t="s">
        <v>150</v>
      </c>
      <c r="W14" s="142">
        <f>IF(AND(INDEX(Профиль!$B$2:$Y$1001,U2,6)="STARK",INDEX(Стекла!$A$2:$X$1001,Лист3!N2,2)="STARK",W13=УПСт,Бланк!K6&lt;&gt;""),SBS,SBN)</f>
        <v>750</v>
      </c>
      <c r="X14" s="142">
        <v>1</v>
      </c>
      <c r="Y14" s="142">
        <f>W14*X14</f>
        <v>750</v>
      </c>
      <c r="AA14" s="142">
        <f>IF(ISNUMBER(SEARCH(Бланк!$I$8,D14)),MAX($AA$1:AA13)+1,0)</f>
        <v>13</v>
      </c>
      <c r="AB14" s="142" t="str">
        <f>VLOOKUP(F14,Профиль!A14:AI1528,2,FALSE)</f>
        <v xml:space="preserve"> ALLURE 04 (MZ 13)</v>
      </c>
      <c r="AC14" s="142" t="e">
        <f>IF(AA14&gt;0,VLOOKUP(Бланк!$I$8,D14:F14,3,FALSE),"")</f>
        <v>#N/A</v>
      </c>
      <c r="AD14" s="142" t="str">
        <f t="shared" si="7"/>
        <v xml:space="preserve"> ALLURE 04 (MZ 13)</v>
      </c>
      <c r="AE14" s="142" t="e">
        <f t="shared" si="8"/>
        <v>#N/A</v>
      </c>
      <c r="AF14" s="142" t="str">
        <f>IF(ISERROR(AE14),"",INDEX(Профиль!$B$2:V212,AE14,2))</f>
        <v/>
      </c>
      <c r="AG14" s="142" t="e">
        <f t="shared" si="9"/>
        <v>#N/A</v>
      </c>
      <c r="AH14" s="142">
        <f>IF(ISNUMBER(SEARCH(Бланк!$K$8,AF14)),MAX($AH$1:AH13)+1,0)</f>
        <v>0</v>
      </c>
      <c r="AI14" s="142" t="str">
        <f t="shared" si="10"/>
        <v/>
      </c>
      <c r="AK14" s="142" t="e">
        <f t="shared" si="12"/>
        <v>#N/A</v>
      </c>
      <c r="AM14" s="142" t="s">
        <v>150</v>
      </c>
      <c r="AN14" s="142" t="e">
        <f>IF(AND(INDEX(Профиль!$B$2:$Y$1001,AL2,6)="STARK",INDEX(Стекла!$A$2:$X$1001,Лист3!AE2,2)="STARK",AN13=УПСт,Бланк!K8&lt;&gt;""),SBS,SBN)</f>
        <v>#N/A</v>
      </c>
      <c r="AO14" s="142">
        <v>1</v>
      </c>
      <c r="AP14" s="142" t="e">
        <f>AN14*AO14</f>
        <v>#N/A</v>
      </c>
      <c r="BA14" s="142">
        <f>IF(ISNUMBER(SEARCH(Бланк!$I$10,D14)),MAX($BA$1:BA13)+1,0)</f>
        <v>13</v>
      </c>
      <c r="BB14" s="142" t="str">
        <f>VLOOKUP(F14,Профиль!A14:AI1528,2,FALSE)</f>
        <v xml:space="preserve"> ALLURE 04 (MZ 13)</v>
      </c>
      <c r="BC14" s="142" t="e">
        <f>IF(BA14&gt;0,VLOOKUP(Бланк!$I$10,D14:F14,3,FALSE),"")</f>
        <v>#N/A</v>
      </c>
      <c r="BD14" s="142" t="str">
        <f t="shared" si="13"/>
        <v xml:space="preserve"> ALLURE 04 (MZ 13)</v>
      </c>
      <c r="BE14" s="142" t="e">
        <f t="shared" si="14"/>
        <v>#N/A</v>
      </c>
      <c r="BF14" s="142" t="str">
        <f>IF(ISERROR(BE14),"",INDEX(Профиль!$B$2:AV212,BE14,2))</f>
        <v/>
      </c>
      <c r="BG14" s="142" t="e">
        <f t="shared" si="15"/>
        <v>#N/A</v>
      </c>
      <c r="BH14" s="142">
        <f>IF(ISNUMBER(SEARCH(Бланк!$K$10,BF14)),MAX($BH$1:BH13)+1,0)</f>
        <v>0</v>
      </c>
      <c r="BI14" s="142" t="str">
        <f t="shared" si="16"/>
        <v/>
      </c>
      <c r="BJ14" s="142" t="e">
        <f t="shared" si="50"/>
        <v>#N/A</v>
      </c>
      <c r="BM14" s="142" t="s">
        <v>150</v>
      </c>
      <c r="BN14" s="142" t="e">
        <f>IF(AND(INDEX(Профиль!$B$2:$Y$1001,BL2,6)="STARK",INDEX(Стекла!$A$2:$X$1001,Лист3!BE2,2)="STARK",BN13=УПСт,Бланк!K10&lt;&gt;""),SBS,SBN)</f>
        <v>#N/A</v>
      </c>
      <c r="BO14" s="142">
        <v>1</v>
      </c>
      <c r="BP14" s="142" t="e">
        <f>BN14*BO14</f>
        <v>#N/A</v>
      </c>
      <c r="CA14" s="142">
        <f>IF(ISNUMBER(SEARCH(Бланк!$I$12,D14)),MAX($CA$1:CA13)+1,0)</f>
        <v>13</v>
      </c>
      <c r="CB14" s="142" t="str">
        <f>VLOOKUP(F14,Профиль!A14:AI1528,2,FALSE)</f>
        <v xml:space="preserve"> ALLURE 04 (MZ 13)</v>
      </c>
      <c r="CC14" s="142" t="e">
        <f>IF(CA14&gt;0,VLOOKUP(Бланк!$I$12,D14:F14,3,FALSE),"")</f>
        <v>#N/A</v>
      </c>
      <c r="CD14" s="142" t="str">
        <f t="shared" si="17"/>
        <v xml:space="preserve"> ALLURE 04 (MZ 13)</v>
      </c>
      <c r="CE14" s="142" t="e">
        <f t="shared" si="18"/>
        <v>#N/A</v>
      </c>
      <c r="CF14" s="142" t="str">
        <f>IF(ISERROR(CE14),"",INDEX(Профиль!$B$2:BV212,CE14,2))</f>
        <v/>
      </c>
      <c r="CG14" s="142" t="e">
        <f t="shared" si="19"/>
        <v>#N/A</v>
      </c>
      <c r="CH14" s="142">
        <f>IF(ISNUMBER(SEARCH(Бланк!$K$12,CF14)),MAX($CH$1:CH13)+1,0)</f>
        <v>0</v>
      </c>
      <c r="CI14" s="142" t="str">
        <f t="shared" si="20"/>
        <v/>
      </c>
      <c r="CJ14" s="142" t="e">
        <f t="shared" si="21"/>
        <v>#N/A</v>
      </c>
      <c r="CM14" s="142" t="s">
        <v>150</v>
      </c>
      <c r="CN14" s="142" t="e">
        <f>IF(AND(INDEX(Профиль!$B$2:$Y$1001,CL2,6)="STARK",INDEX(Стекла!$A$2:$X$1001,Лист3!CE2,2)="STARK",CN13=УПСт,Бланк!K12&lt;&gt;""),SBS,SBN)</f>
        <v>#N/A</v>
      </c>
      <c r="CO14" s="142">
        <v>1</v>
      </c>
      <c r="CP14" s="142" t="e">
        <f>CN14*CO14</f>
        <v>#N/A</v>
      </c>
      <c r="DA14" s="142">
        <f>IF(ISNUMBER(SEARCH(Бланк!$I$14,D14)),MAX($DA$1:DA13)+1,0)</f>
        <v>13</v>
      </c>
      <c r="DB14" s="142" t="str">
        <f>VLOOKUP(F14,Профиль!A14:BI1528,2,FALSE)</f>
        <v xml:space="preserve"> ALLURE 04 (MZ 13)</v>
      </c>
      <c r="DC14" s="142" t="e">
        <f>IF(DA14&gt;0,VLOOKUP(Бланк!$I$14,D14:F14,3,FALSE),"")</f>
        <v>#N/A</v>
      </c>
      <c r="DD14" s="142" t="str">
        <f t="shared" si="22"/>
        <v xml:space="preserve"> ALLURE 04 (MZ 13)</v>
      </c>
      <c r="DE14" s="142" t="e">
        <f t="shared" si="23"/>
        <v>#N/A</v>
      </c>
      <c r="DF14" s="142" t="str">
        <f>IF(ISERROR(DE14),"",INDEX(Профиль!$B$2:CV212,DE14,2))</f>
        <v/>
      </c>
      <c r="DG14" s="142" t="e">
        <f t="shared" si="24"/>
        <v>#N/A</v>
      </c>
      <c r="DH14" s="142">
        <f>IF(ISNUMBER(SEARCH(Бланк!$K$14,DF14)),MAX($DH$1:DH13)+1,0)</f>
        <v>0</v>
      </c>
      <c r="DI14" s="142" t="str">
        <f t="shared" si="25"/>
        <v/>
      </c>
      <c r="DJ14" s="142" t="e">
        <f t="shared" si="26"/>
        <v>#N/A</v>
      </c>
      <c r="DM14" s="142" t="s">
        <v>150</v>
      </c>
      <c r="DN14" s="142" t="e">
        <f>IF(AND(INDEX(Профиль!$B$2:$Y$1001,DL2,6)="STARK",INDEX(Стекла!$A$2:$X$1001,Лист3!DE2,2)="STARK",DN13=УПСт,Бланк!K14&lt;&gt;""),SBS,SBN)</f>
        <v>#N/A</v>
      </c>
      <c r="DO14" s="142">
        <v>1</v>
      </c>
      <c r="DP14" s="142" t="e">
        <f>DN14*DO14</f>
        <v>#N/A</v>
      </c>
      <c r="EA14" s="142">
        <f>IF(ISNUMBER(SEARCH(Бланк!$I$16,D14)),MAX($EA$1:EA13)+1,0)</f>
        <v>13</v>
      </c>
      <c r="EB14" s="142" t="str">
        <f>VLOOKUP(F14,Профиль!A14:CI1528,2,FALSE)</f>
        <v xml:space="preserve"> ALLURE 04 (MZ 13)</v>
      </c>
      <c r="EC14" s="142" t="e">
        <f>IF(EA14&gt;0,VLOOKUP(Бланк!$I$16,D14:F14,3,FALSE),"")</f>
        <v>#N/A</v>
      </c>
      <c r="ED14" s="142" t="str">
        <f t="shared" si="27"/>
        <v xml:space="preserve"> ALLURE 04 (MZ 13)</v>
      </c>
      <c r="EE14" s="142" t="e">
        <f t="shared" si="28"/>
        <v>#N/A</v>
      </c>
      <c r="EF14" s="142" t="str">
        <f>IF(ISERROR(EE14),"",INDEX(Профиль!$B$2:DV212,EE14,2))</f>
        <v/>
      </c>
      <c r="EG14" s="142" t="e">
        <f t="shared" si="29"/>
        <v>#N/A</v>
      </c>
      <c r="EH14" s="142">
        <f>IF(ISNUMBER(SEARCH(Бланк!$K$16,EF14)),MAX($EH$1:EH13)+1,0)</f>
        <v>0</v>
      </c>
      <c r="EI14" s="142" t="str">
        <f t="shared" si="30"/>
        <v/>
      </c>
      <c r="EJ14" s="142" t="e">
        <f t="shared" si="51"/>
        <v>#N/A</v>
      </c>
      <c r="EM14" s="142" t="s">
        <v>150</v>
      </c>
      <c r="EN14" s="142" t="e">
        <f>IF(AND(INDEX(Профиль!$B$2:$Y$1001,EL2,6)="STARK",INDEX(Стекла!$A$2:$X$1001,Лист3!EE2,2)="STARK",EN13=УПСт,Бланк!K16&lt;&gt;""),SBS,SBN)</f>
        <v>#N/A</v>
      </c>
      <c r="EO14" s="142">
        <v>1</v>
      </c>
      <c r="EP14" s="142" t="e">
        <f>EN14*EO14</f>
        <v>#N/A</v>
      </c>
      <c r="FA14" s="142">
        <f>IF(ISNUMBER(SEARCH(Бланк!$I$18,D14)),MAX($FA$1:FA13)+1,0)</f>
        <v>13</v>
      </c>
      <c r="FB14" s="142" t="str">
        <f>VLOOKUP(F14,Профиль!A14:DI1528,2,FALSE)</f>
        <v xml:space="preserve"> ALLURE 04 (MZ 13)</v>
      </c>
      <c r="FC14" s="142" t="e">
        <f>IF(FA14&gt;0,VLOOKUP(Бланк!$I$18,D14:F14,3,FALSE),"")</f>
        <v>#N/A</v>
      </c>
      <c r="FD14" s="142" t="str">
        <f t="shared" si="31"/>
        <v xml:space="preserve"> ALLURE 04 (MZ 13)</v>
      </c>
      <c r="FE14" s="142" t="e">
        <f t="shared" si="32"/>
        <v>#N/A</v>
      </c>
      <c r="FF14" s="142" t="str">
        <f>IF(ISERROR(FE14),"",INDEX(Профиль!$B$2:EV212,FE14,2))</f>
        <v/>
      </c>
      <c r="FG14" s="142" t="e">
        <f t="shared" si="33"/>
        <v>#N/A</v>
      </c>
      <c r="FH14" s="142">
        <f>IF(ISNUMBER(SEARCH(Бланк!$K$18,FF14)),MAX($FH$1:FH13)+1,0)</f>
        <v>0</v>
      </c>
      <c r="FI14" s="142" t="str">
        <f t="shared" si="34"/>
        <v/>
      </c>
      <c r="FJ14" s="142" t="e">
        <f t="shared" si="35"/>
        <v>#N/A</v>
      </c>
      <c r="FM14" s="142" t="s">
        <v>150</v>
      </c>
      <c r="FN14" s="142" t="e">
        <f>IF(AND(INDEX(Профиль!$B$2:$Y$1001,FL2,6)="STARK",INDEX(Стекла!$A$2:$X$1001,Лист3!FE2,2)="STARK",FN13=УПСт,Бланк!K18&lt;&gt;""),SBS,SBN)</f>
        <v>#N/A</v>
      </c>
      <c r="FO14" s="142">
        <v>1</v>
      </c>
      <c r="FP14" s="142" t="e">
        <f>FN14*FO14</f>
        <v>#N/A</v>
      </c>
      <c r="GA14" s="142">
        <f>IF(ISNUMBER(SEARCH(Бланк!$I$20,D14)),MAX($GA$1:GA13)+1,0)</f>
        <v>13</v>
      </c>
      <c r="GB14" s="142" t="str">
        <f>VLOOKUP(F14,Профиль!A14:EI1528,2,FALSE)</f>
        <v xml:space="preserve"> ALLURE 04 (MZ 13)</v>
      </c>
      <c r="GC14" s="142" t="e">
        <f>IF(GA14&gt;0,VLOOKUP(Бланк!$I$20,D14:F14,3,FALSE),"")</f>
        <v>#N/A</v>
      </c>
      <c r="GD14" s="142" t="str">
        <f t="shared" si="36"/>
        <v xml:space="preserve"> ALLURE 04 (MZ 13)</v>
      </c>
      <c r="GE14" s="142" t="e">
        <f t="shared" si="37"/>
        <v>#N/A</v>
      </c>
      <c r="GF14" s="142" t="str">
        <f>IF(ISERROR(GE14),"",INDEX(Профиль!$B$2:FV212,GE14,2))</f>
        <v/>
      </c>
      <c r="GG14" s="142" t="e">
        <f t="shared" si="38"/>
        <v>#N/A</v>
      </c>
      <c r="GH14" s="142">
        <f>IF(ISNUMBER(SEARCH(Бланк!$K$20,GF14)),MAX($GH$1:GH13)+1,0)</f>
        <v>0</v>
      </c>
      <c r="GI14" s="142" t="str">
        <f t="shared" si="39"/>
        <v/>
      </c>
      <c r="GJ14" s="142" t="e">
        <f t="shared" si="40"/>
        <v>#N/A</v>
      </c>
      <c r="GM14" s="142" t="s">
        <v>150</v>
      </c>
      <c r="GN14" s="142" t="e">
        <f>IF(AND(INDEX(Профиль!$B$2:$Y$1001,GL2,6)="STARK",INDEX(Стекла!$A$2:$X$1001,Лист3!GE2,2)="STARK",GN13=УПСт,Бланк!K20&lt;&gt;""),SBS,SBN)</f>
        <v>#N/A</v>
      </c>
      <c r="GO14" s="142">
        <v>1</v>
      </c>
      <c r="GP14" s="142" t="e">
        <f>GN14*GO14</f>
        <v>#N/A</v>
      </c>
      <c r="HA14" s="142">
        <f>IF(ISNUMBER(SEARCH(Бланк!$I$22,D14)),MAX($HA$1:HA13)+1,0)</f>
        <v>13</v>
      </c>
      <c r="HB14" s="142" t="str">
        <f>VLOOKUP(F14,Профиль!A14:FI1528,2,FALSE)</f>
        <v xml:space="preserve"> ALLURE 04 (MZ 13)</v>
      </c>
      <c r="HC14" s="142" t="e">
        <f>IF(HA14&gt;0,VLOOKUP(Бланк!$I$22,D14:F14,3,FALSE),"")</f>
        <v>#N/A</v>
      </c>
      <c r="HD14" s="142" t="str">
        <f t="shared" si="41"/>
        <v xml:space="preserve"> ALLURE 04 (MZ 13)</v>
      </c>
      <c r="HE14" s="142" t="e">
        <f t="shared" si="42"/>
        <v>#N/A</v>
      </c>
      <c r="HF14" s="142" t="str">
        <f>IF(ISERROR(HE14),"",INDEX(Профиль!$B$2:GV212,HE14,2))</f>
        <v/>
      </c>
      <c r="HG14" s="142" t="e">
        <f t="shared" si="43"/>
        <v>#N/A</v>
      </c>
      <c r="HH14" s="142">
        <f>IF(ISNUMBER(SEARCH(Бланк!$K$22,HF14)),MAX($HH$1:HH13)+1,0)</f>
        <v>0</v>
      </c>
      <c r="HI14" s="142" t="str">
        <f t="shared" si="44"/>
        <v/>
      </c>
      <c r="HJ14" s="142" t="e">
        <f t="shared" si="45"/>
        <v>#N/A</v>
      </c>
      <c r="HM14" s="142" t="s">
        <v>150</v>
      </c>
      <c r="HN14" s="142" t="e">
        <f>IF(AND(INDEX(Профиль!$B$2:$Y$1001,HL2,6)="STARK",INDEX(Стекла!$A$2:$X$1001,Лист3!HE2,2)="STARK",HN13=УПСт,Бланк!K22&lt;&gt;""),SBS,SBN)</f>
        <v>#N/A</v>
      </c>
      <c r="HO14" s="142">
        <v>1</v>
      </c>
      <c r="HP14" s="142" t="e">
        <f>HN14*HO14</f>
        <v>#N/A</v>
      </c>
      <c r="IA14" s="142">
        <f>IF(ISNUMBER(SEARCH(Бланк!$I$24,D14)),MAX($IA$1:IA13)+1,0)</f>
        <v>13</v>
      </c>
      <c r="IB14" s="142" t="str">
        <f>VLOOKUP(F14,Профиль!A14:GI1528,2,FALSE)</f>
        <v xml:space="preserve"> ALLURE 04 (MZ 13)</v>
      </c>
      <c r="IC14" s="142" t="e">
        <f>IF(IA14&gt;0,VLOOKUP(Бланк!$I$24,D14:F14,3,FALSE),"")</f>
        <v>#N/A</v>
      </c>
      <c r="ID14" s="142" t="str">
        <f t="shared" si="46"/>
        <v xml:space="preserve"> ALLURE 04 (MZ 13)</v>
      </c>
      <c r="IE14" s="142" t="e">
        <f t="shared" si="47"/>
        <v>#N/A</v>
      </c>
      <c r="IF14" s="142" t="str">
        <f>IF(ISERROR(IE14),"",INDEX(Профиль!$B$2:HV212,IE14,2))</f>
        <v/>
      </c>
      <c r="IG14" s="142" t="e">
        <f>VLOOKUP(ROW(EA13),IA$2:$IC$201,3,FALSE)</f>
        <v>#N/A</v>
      </c>
      <c r="IH14" s="142">
        <f>IF(ISNUMBER(SEARCH(Бланк!$K$24,IF14)),MAX($IH$1:IH13)+1,0)</f>
        <v>0</v>
      </c>
      <c r="II14" s="142" t="str">
        <f t="shared" si="48"/>
        <v/>
      </c>
      <c r="IJ14" s="142" t="e">
        <f t="shared" si="49"/>
        <v>#N/A</v>
      </c>
      <c r="IM14" s="142" t="s">
        <v>150</v>
      </c>
      <c r="IN14" s="142" t="e">
        <f>IF(AND(INDEX(Профиль!$B$2:$Y$1001,IL2,6)="STARK",INDEX(Стекла!$A$2:$X$1001,Лист3!IE2,2)="STARK",IN13=УПСт,Бланк!K24&lt;&gt;""),SBS,SBN)</f>
        <v>#N/A</v>
      </c>
      <c r="IO14" s="142">
        <v>1</v>
      </c>
      <c r="IP14" s="142" t="e">
        <f>IN14*IO14</f>
        <v>#N/A</v>
      </c>
    </row>
    <row r="15" spans="1:250" x14ac:dyDescent="0.25">
      <c r="A15" s="142">
        <v>15</v>
      </c>
      <c r="B15" s="142">
        <f>IF(AND($E$1="ПУСТО",Профиль!B15&lt;&gt;""),MAX($B$1:B14)+1,IF(ISNUMBER(SEARCH($E$1,Профиль!G15)),MAX($B$1:B14)+1,0))</f>
        <v>14</v>
      </c>
      <c r="D15" s="142" t="str">
        <f>IF(ISERROR(F15),"",INDEX(Профиль!$B$2:$E$1001,F15,1))</f>
        <v xml:space="preserve"> ALLURE 04 (MZ 13)</v>
      </c>
      <c r="E15" s="142" t="str">
        <f>IF(ISERROR(F15),"",INDEX(Профиль!$B$2:$E$1001,F15,2))</f>
        <v xml:space="preserve">Латунь </v>
      </c>
      <c r="F15" s="142">
        <f>MATCH(ROW(A14),$B$2:B21,0)</f>
        <v>14</v>
      </c>
      <c r="G15" s="142" t="str">
        <f>IF(AND(COUNTIF(D$2:D15,D15)=1,D15&lt;&gt;""),COUNT(G$1:G14)+1,"")</f>
        <v/>
      </c>
      <c r="H15" s="142" t="str">
        <f t="shared" si="0"/>
        <v xml:space="preserve"> ALLURE 04 (MZ 13)</v>
      </c>
      <c r="I15" s="142" t="e">
        <f t="shared" si="1"/>
        <v>#N/A</v>
      </c>
      <c r="J15" s="142">
        <f>IF(ISNUMBER(SEARCH(Бланк!$I$6,D15)),MAX($J$1:J14)+1,0)</f>
        <v>0</v>
      </c>
      <c r="K15" s="142" t="str">
        <f>VLOOKUP(F15,Профиль!A15:AI1529,2,FALSE)</f>
        <v xml:space="preserve"> ALLURE 04 (MZ 13)</v>
      </c>
      <c r="L15" s="142" t="str">
        <f>IF(J15&gt;0,VLOOKUP(Бланк!$I$6,D15:F25,3,FALSE),"")</f>
        <v/>
      </c>
      <c r="M15" s="142" t="e">
        <f t="shared" si="2"/>
        <v>#N/A</v>
      </c>
      <c r="N15" s="142" t="e">
        <f t="shared" si="3"/>
        <v>#N/A</v>
      </c>
      <c r="O15" s="142" t="str">
        <f>IF(ISERROR(N15),"",INDEX(Профиль!$B$2:DD15019,N15,2))</f>
        <v/>
      </c>
      <c r="P15" s="142" t="e">
        <f t="shared" si="4"/>
        <v>#N/A</v>
      </c>
      <c r="Q15" s="142">
        <f>IF(ISNUMBER(SEARCH(Бланк!$K$6,O15)),MAX($Q$1:Q14)+1,0)</f>
        <v>0</v>
      </c>
      <c r="R15" s="142" t="str">
        <f t="shared" si="5"/>
        <v/>
      </c>
      <c r="S15" s="142" t="e">
        <f t="shared" si="6"/>
        <v>#N/A</v>
      </c>
      <c r="V15" s="142" t="s">
        <v>133</v>
      </c>
      <c r="Y15" s="142">
        <f>SUM(Y12:Y14)*Кабинет!$C$9</f>
        <v>0</v>
      </c>
      <c r="AA15" s="142">
        <f>IF(ISNUMBER(SEARCH(Бланк!$I$8,D15)),MAX($AA$1:AA14)+1,0)</f>
        <v>14</v>
      </c>
      <c r="AB15" s="142" t="str">
        <f>VLOOKUP(F15,Профиль!A15:AI1529,2,FALSE)</f>
        <v xml:space="preserve"> ALLURE 04 (MZ 13)</v>
      </c>
      <c r="AC15" s="142" t="e">
        <f>IF(AA15&gt;0,VLOOKUP(Бланк!$I$8,D15:F15,3,FALSE),"")</f>
        <v>#N/A</v>
      </c>
      <c r="AD15" s="142" t="str">
        <f t="shared" si="7"/>
        <v xml:space="preserve"> ALLURE 04 (MZ 13)</v>
      </c>
      <c r="AE15" s="142" t="e">
        <f t="shared" si="8"/>
        <v>#N/A</v>
      </c>
      <c r="AF15" s="142" t="str">
        <f>IF(ISERROR(AE15),"",INDEX(Профиль!$B$2:V213,AE15,2))</f>
        <v/>
      </c>
      <c r="AG15" s="142" t="e">
        <f t="shared" si="9"/>
        <v>#N/A</v>
      </c>
      <c r="AH15" s="142">
        <f>IF(ISNUMBER(SEARCH(Бланк!$K$8,AF15)),MAX($AH$1:AH14)+1,0)</f>
        <v>0</v>
      </c>
      <c r="AI15" s="142" t="str">
        <f t="shared" si="10"/>
        <v/>
      </c>
      <c r="AM15" s="142" t="s">
        <v>133</v>
      </c>
      <c r="AP15" s="142" t="e">
        <f>SUM(AP12:AP14)*Кабинет!$C$9</f>
        <v>#N/A</v>
      </c>
      <c r="BA15" s="142">
        <f>IF(ISNUMBER(SEARCH(Бланк!$I$10,D15)),MAX($BA$1:BA14)+1,0)</f>
        <v>14</v>
      </c>
      <c r="BB15" s="142" t="str">
        <f>VLOOKUP(F15,Профиль!A15:AI1529,2,FALSE)</f>
        <v xml:space="preserve"> ALLURE 04 (MZ 13)</v>
      </c>
      <c r="BC15" s="142" t="e">
        <f>IF(BA15&gt;0,VLOOKUP(Бланк!$I$10,D15:F15,3,FALSE),"")</f>
        <v>#N/A</v>
      </c>
      <c r="BD15" s="142" t="str">
        <f t="shared" si="13"/>
        <v xml:space="preserve"> ALLURE 04 (MZ 13)</v>
      </c>
      <c r="BE15" s="142" t="e">
        <f t="shared" si="14"/>
        <v>#N/A</v>
      </c>
      <c r="BF15" s="142" t="str">
        <f>IF(ISERROR(BE15),"",INDEX(Профиль!$B$2:AV213,BE15,2))</f>
        <v/>
      </c>
      <c r="BG15" s="142" t="e">
        <f t="shared" si="15"/>
        <v>#N/A</v>
      </c>
      <c r="BH15" s="142">
        <f>IF(ISNUMBER(SEARCH(Бланк!$K$10,BF15)),MAX($BH$1:BH14)+1,0)</f>
        <v>0</v>
      </c>
      <c r="BI15" s="142" t="str">
        <f t="shared" si="16"/>
        <v/>
      </c>
      <c r="BJ15" s="142" t="e">
        <f t="shared" si="50"/>
        <v>#N/A</v>
      </c>
      <c r="BM15" s="142" t="s">
        <v>133</v>
      </c>
      <c r="BP15" s="142" t="e">
        <f>SUM(BP12:BP14)*Кабинет!$C$9</f>
        <v>#N/A</v>
      </c>
      <c r="CA15" s="142">
        <f>IF(ISNUMBER(SEARCH(Бланк!$I$12,D15)),MAX($CA$1:CA14)+1,0)</f>
        <v>14</v>
      </c>
      <c r="CB15" s="142" t="str">
        <f>VLOOKUP(F15,Профиль!A15:AI1529,2,FALSE)</f>
        <v xml:space="preserve"> ALLURE 04 (MZ 13)</v>
      </c>
      <c r="CC15" s="142" t="e">
        <f>IF(CA15&gt;0,VLOOKUP(Бланк!$I$12,D15:F15,3,FALSE),"")</f>
        <v>#N/A</v>
      </c>
      <c r="CD15" s="142" t="str">
        <f t="shared" si="17"/>
        <v xml:space="preserve"> ALLURE 04 (MZ 13)</v>
      </c>
      <c r="CE15" s="142" t="e">
        <f t="shared" si="18"/>
        <v>#N/A</v>
      </c>
      <c r="CF15" s="142" t="str">
        <f>IF(ISERROR(CE15),"",INDEX(Профиль!$B$2:BV213,CE15,2))</f>
        <v/>
      </c>
      <c r="CG15" s="142" t="e">
        <f t="shared" si="19"/>
        <v>#N/A</v>
      </c>
      <c r="CH15" s="142">
        <f>IF(ISNUMBER(SEARCH(Бланк!$K$12,CF15)),MAX($CH$1:CH14)+1,0)</f>
        <v>0</v>
      </c>
      <c r="CI15" s="142" t="str">
        <f t="shared" si="20"/>
        <v/>
      </c>
      <c r="CJ15" s="142" t="e">
        <f t="shared" si="21"/>
        <v>#N/A</v>
      </c>
      <c r="CM15" s="142" t="s">
        <v>133</v>
      </c>
      <c r="CP15" s="142" t="e">
        <f>SUM(CP12:CP14)*Кабинет!$C$9</f>
        <v>#N/A</v>
      </c>
      <c r="DA15" s="142">
        <f>IF(ISNUMBER(SEARCH(Бланк!$I$14,D15)),MAX($DA$1:DA14)+1,0)</f>
        <v>14</v>
      </c>
      <c r="DB15" s="142" t="str">
        <f>VLOOKUP(F15,Профиль!A15:BI1529,2,FALSE)</f>
        <v xml:space="preserve"> ALLURE 04 (MZ 13)</v>
      </c>
      <c r="DC15" s="142" t="e">
        <f>IF(DA15&gt;0,VLOOKUP(Бланк!$I$14,D15:F15,3,FALSE),"")</f>
        <v>#N/A</v>
      </c>
      <c r="DD15" s="142" t="str">
        <f t="shared" si="22"/>
        <v xml:space="preserve"> ALLURE 04 (MZ 13)</v>
      </c>
      <c r="DE15" s="142" t="e">
        <f t="shared" si="23"/>
        <v>#N/A</v>
      </c>
      <c r="DF15" s="142" t="str">
        <f>IF(ISERROR(DE15),"",INDEX(Профиль!$B$2:CV213,DE15,2))</f>
        <v/>
      </c>
      <c r="DG15" s="142" t="e">
        <f t="shared" si="24"/>
        <v>#N/A</v>
      </c>
      <c r="DH15" s="142">
        <f>IF(ISNUMBER(SEARCH(Бланк!$K$14,DF15)),MAX($DH$1:DH14)+1,0)</f>
        <v>0</v>
      </c>
      <c r="DI15" s="142" t="str">
        <f t="shared" si="25"/>
        <v/>
      </c>
      <c r="DJ15" s="142" t="e">
        <f t="shared" si="26"/>
        <v>#N/A</v>
      </c>
      <c r="DM15" s="142" t="s">
        <v>133</v>
      </c>
      <c r="DP15" s="142" t="e">
        <f>SUM(DP12:DP14)*Кабинет!$C$9</f>
        <v>#N/A</v>
      </c>
      <c r="EA15" s="142">
        <f>IF(ISNUMBER(SEARCH(Бланк!$I$16,D15)),MAX($EA$1:EA14)+1,0)</f>
        <v>14</v>
      </c>
      <c r="EB15" s="142" t="str">
        <f>VLOOKUP(F15,Профиль!A15:CI1529,2,FALSE)</f>
        <v xml:space="preserve"> ALLURE 04 (MZ 13)</v>
      </c>
      <c r="EC15" s="142" t="e">
        <f>IF(EA15&gt;0,VLOOKUP(Бланк!$I$16,D15:F15,3,FALSE),"")</f>
        <v>#N/A</v>
      </c>
      <c r="ED15" s="142" t="str">
        <f t="shared" si="27"/>
        <v xml:space="preserve"> ALLURE 04 (MZ 13)</v>
      </c>
      <c r="EE15" s="142" t="e">
        <f t="shared" si="28"/>
        <v>#N/A</v>
      </c>
      <c r="EF15" s="142" t="str">
        <f>IF(ISERROR(EE15),"",INDEX(Профиль!$B$2:DV213,EE15,2))</f>
        <v/>
      </c>
      <c r="EG15" s="142" t="e">
        <f t="shared" si="29"/>
        <v>#N/A</v>
      </c>
      <c r="EH15" s="142">
        <f>IF(ISNUMBER(SEARCH(Бланк!$K$16,EF15)),MAX($EH$1:EH14)+1,0)</f>
        <v>0</v>
      </c>
      <c r="EI15" s="142" t="str">
        <f t="shared" si="30"/>
        <v/>
      </c>
      <c r="EJ15" s="142" t="e">
        <f t="shared" si="51"/>
        <v>#N/A</v>
      </c>
      <c r="EM15" s="142" t="s">
        <v>133</v>
      </c>
      <c r="EP15" s="142" t="e">
        <f>SUM(EP12:EP14)*Кабинет!$C$9</f>
        <v>#N/A</v>
      </c>
      <c r="FA15" s="142">
        <f>IF(ISNUMBER(SEARCH(Бланк!$I$18,D15)),MAX($FA$1:FA14)+1,0)</f>
        <v>14</v>
      </c>
      <c r="FB15" s="142" t="str">
        <f>VLOOKUP(F15,Профиль!A15:DI1529,2,FALSE)</f>
        <v xml:space="preserve"> ALLURE 04 (MZ 13)</v>
      </c>
      <c r="FC15" s="142" t="e">
        <f>IF(FA15&gt;0,VLOOKUP(Бланк!$I$18,D15:F15,3,FALSE),"")</f>
        <v>#N/A</v>
      </c>
      <c r="FD15" s="142" t="str">
        <f t="shared" si="31"/>
        <v xml:space="preserve"> ALLURE 04 (MZ 13)</v>
      </c>
      <c r="FE15" s="142" t="e">
        <f t="shared" si="32"/>
        <v>#N/A</v>
      </c>
      <c r="FF15" s="142" t="str">
        <f>IF(ISERROR(FE15),"",INDEX(Профиль!$B$2:EV213,FE15,2))</f>
        <v/>
      </c>
      <c r="FG15" s="142" t="e">
        <f t="shared" si="33"/>
        <v>#N/A</v>
      </c>
      <c r="FH15" s="142">
        <f>IF(ISNUMBER(SEARCH(Бланк!$K$18,FF15)),MAX($FH$1:FH14)+1,0)</f>
        <v>0</v>
      </c>
      <c r="FI15" s="142" t="str">
        <f t="shared" si="34"/>
        <v/>
      </c>
      <c r="FJ15" s="142" t="e">
        <f t="shared" si="35"/>
        <v>#N/A</v>
      </c>
      <c r="FM15" s="142" t="s">
        <v>133</v>
      </c>
      <c r="FP15" s="142" t="e">
        <f>SUM(FP12:FP14)*Кабинет!$C$9</f>
        <v>#N/A</v>
      </c>
      <c r="GA15" s="142">
        <f>IF(ISNUMBER(SEARCH(Бланк!$I$20,D15)),MAX($GA$1:GA14)+1,0)</f>
        <v>14</v>
      </c>
      <c r="GB15" s="142" t="str">
        <f>VLOOKUP(F15,Профиль!A15:EI1529,2,FALSE)</f>
        <v xml:space="preserve"> ALLURE 04 (MZ 13)</v>
      </c>
      <c r="GC15" s="142" t="e">
        <f>IF(GA15&gt;0,VLOOKUP(Бланк!$I$20,D15:F15,3,FALSE),"")</f>
        <v>#N/A</v>
      </c>
      <c r="GD15" s="142" t="str">
        <f t="shared" si="36"/>
        <v xml:space="preserve"> ALLURE 04 (MZ 13)</v>
      </c>
      <c r="GE15" s="142" t="e">
        <f t="shared" si="37"/>
        <v>#N/A</v>
      </c>
      <c r="GF15" s="142" t="str">
        <f>IF(ISERROR(GE15),"",INDEX(Профиль!$B$2:FV213,GE15,2))</f>
        <v/>
      </c>
      <c r="GG15" s="142" t="e">
        <f t="shared" si="38"/>
        <v>#N/A</v>
      </c>
      <c r="GH15" s="142">
        <f>IF(ISNUMBER(SEARCH(Бланк!$K$20,GF15)),MAX($GH$1:GH14)+1,0)</f>
        <v>0</v>
      </c>
      <c r="GI15" s="142" t="str">
        <f t="shared" si="39"/>
        <v/>
      </c>
      <c r="GJ15" s="142" t="e">
        <f t="shared" si="40"/>
        <v>#N/A</v>
      </c>
      <c r="GM15" s="142" t="s">
        <v>133</v>
      </c>
      <c r="GP15" s="142" t="e">
        <f>SUM(GP12:GP14)*Кабинет!$C$9</f>
        <v>#N/A</v>
      </c>
      <c r="HA15" s="142">
        <f>IF(ISNUMBER(SEARCH(Бланк!$I$22,D15)),MAX($HA$1:HA14)+1,0)</f>
        <v>14</v>
      </c>
      <c r="HB15" s="142" t="str">
        <f>VLOOKUP(F15,Профиль!A15:FI1529,2,FALSE)</f>
        <v xml:space="preserve"> ALLURE 04 (MZ 13)</v>
      </c>
      <c r="HC15" s="142" t="e">
        <f>IF(HA15&gt;0,VLOOKUP(Бланк!$I$22,D15:F15,3,FALSE),"")</f>
        <v>#N/A</v>
      </c>
      <c r="HD15" s="142" t="str">
        <f t="shared" si="41"/>
        <v xml:space="preserve"> ALLURE 04 (MZ 13)</v>
      </c>
      <c r="HE15" s="142" t="e">
        <f t="shared" si="42"/>
        <v>#N/A</v>
      </c>
      <c r="HF15" s="142" t="str">
        <f>IF(ISERROR(HE15),"",INDEX(Профиль!$B$2:GV213,HE15,2))</f>
        <v/>
      </c>
      <c r="HG15" s="142" t="e">
        <f t="shared" si="43"/>
        <v>#N/A</v>
      </c>
      <c r="HH15" s="142">
        <f>IF(ISNUMBER(SEARCH(Бланк!$K$22,HF15)),MAX($HH$1:HH14)+1,0)</f>
        <v>0</v>
      </c>
      <c r="HI15" s="142" t="str">
        <f t="shared" si="44"/>
        <v/>
      </c>
      <c r="HJ15" s="142" t="e">
        <f t="shared" si="45"/>
        <v>#N/A</v>
      </c>
      <c r="HM15" s="142" t="s">
        <v>133</v>
      </c>
      <c r="HP15" s="142" t="e">
        <f>SUM(HP12:HP14)*Кабинет!$C$9</f>
        <v>#N/A</v>
      </c>
      <c r="IA15" s="142">
        <f>IF(ISNUMBER(SEARCH(Бланк!$I$24,D15)),MAX($IA$1:IA14)+1,0)</f>
        <v>14</v>
      </c>
      <c r="IB15" s="142" t="str">
        <f>VLOOKUP(F15,Профиль!A15:GI1529,2,FALSE)</f>
        <v xml:space="preserve"> ALLURE 04 (MZ 13)</v>
      </c>
      <c r="IC15" s="142" t="e">
        <f>IF(IA15&gt;0,VLOOKUP(Бланк!$I$24,D15:F15,3,FALSE),"")</f>
        <v>#N/A</v>
      </c>
      <c r="ID15" s="142" t="str">
        <f t="shared" si="46"/>
        <v xml:space="preserve"> ALLURE 04 (MZ 13)</v>
      </c>
      <c r="IE15" s="142" t="e">
        <f t="shared" si="47"/>
        <v>#N/A</v>
      </c>
      <c r="IF15" s="142" t="str">
        <f>IF(ISERROR(IE15),"",INDEX(Профиль!$B$2:HV213,IE15,2))</f>
        <v/>
      </c>
      <c r="IG15" s="142" t="e">
        <f>VLOOKUP(ROW(EA14),IA$2:$IC$201,3,FALSE)</f>
        <v>#N/A</v>
      </c>
      <c r="IH15" s="142">
        <f>IF(ISNUMBER(SEARCH(Бланк!$K$24,IF15)),MAX($IH$1:IH14)+1,0)</f>
        <v>0</v>
      </c>
      <c r="II15" s="142" t="str">
        <f t="shared" si="48"/>
        <v/>
      </c>
      <c r="IJ15" s="142" t="e">
        <f t="shared" si="49"/>
        <v>#N/A</v>
      </c>
      <c r="IM15" s="142" t="s">
        <v>133</v>
      </c>
      <c r="IP15" s="142" t="e">
        <f>SUM(IP12:IP14)*Кабинет!$C$9</f>
        <v>#N/A</v>
      </c>
    </row>
    <row r="16" spans="1:250" x14ac:dyDescent="0.25">
      <c r="A16" s="142">
        <v>16</v>
      </c>
      <c r="B16" s="142">
        <f>IF(AND($E$1="ПУСТО",Профиль!B16&lt;&gt;""),MAX($B$1:B15)+1,IF(ISNUMBER(SEARCH($E$1,Профиль!G16)),MAX($B$1:B15)+1,0))</f>
        <v>15</v>
      </c>
      <c r="D16" s="142" t="str">
        <f>IF(ISERROR(F16),"",INDEX(Профиль!$B$2:$E$1001,F16,1))</f>
        <v xml:space="preserve"> ALLURE 04 (MZ 13)</v>
      </c>
      <c r="E16" s="142" t="str">
        <f>IF(ISERROR(F16),"",INDEX(Профиль!$B$2:$E$1001,F16,2))</f>
        <v>Черный браш</v>
      </c>
      <c r="F16" s="142">
        <f>MATCH(ROW(A15),$B$2:B22,0)</f>
        <v>15</v>
      </c>
      <c r="G16" s="142" t="str">
        <f>IF(AND(COUNTIF(D$2:D16,D16)=1,D16&lt;&gt;""),COUNT(G$1:G15)+1,"")</f>
        <v/>
      </c>
      <c r="H16" s="142" t="str">
        <f t="shared" si="0"/>
        <v xml:space="preserve"> ALLURE 04 (MZ 13)</v>
      </c>
      <c r="I16" s="142" t="e">
        <f t="shared" si="1"/>
        <v>#N/A</v>
      </c>
      <c r="J16" s="142">
        <f>IF(ISNUMBER(SEARCH(Бланк!$I$6,D16)),MAX($J$1:J15)+1,0)</f>
        <v>0</v>
      </c>
      <c r="K16" s="142" t="str">
        <f>VLOOKUP(F16,Профиль!A16:AI1530,2,FALSE)</f>
        <v xml:space="preserve"> ALLURE 04 (MZ 13)</v>
      </c>
      <c r="L16" s="142" t="str">
        <f>IF(J16&gt;0,VLOOKUP(Бланк!$I$6,D16:F26,3,FALSE),"")</f>
        <v/>
      </c>
      <c r="M16" s="142" t="e">
        <f t="shared" si="2"/>
        <v>#N/A</v>
      </c>
      <c r="N16" s="142" t="e">
        <f t="shared" si="3"/>
        <v>#N/A</v>
      </c>
      <c r="O16" s="142" t="str">
        <f>IF(ISERROR(N16),"",INDEX(Профиль!$B$2:DD15020,N16,2))</f>
        <v/>
      </c>
      <c r="P16" s="142" t="e">
        <f t="shared" si="4"/>
        <v>#N/A</v>
      </c>
      <c r="Q16" s="142">
        <f>IF(ISNUMBER(SEARCH(Бланк!$K$6,O16)),MAX($Q$1:Q15)+1,0)</f>
        <v>0</v>
      </c>
      <c r="R16" s="142" t="str">
        <f t="shared" si="5"/>
        <v/>
      </c>
      <c r="S16" s="142" t="e">
        <f t="shared" si="6"/>
        <v>#N/A</v>
      </c>
      <c r="Y16" s="142">
        <f>Бланк!$E6/Бланк!$E6-Бланк!$G6/Бланк!$G6</f>
        <v>0</v>
      </c>
      <c r="AA16" s="142">
        <f>IF(ISNUMBER(SEARCH(Бланк!$I$8,D16)),MAX($AA$1:AA15)+1,0)</f>
        <v>15</v>
      </c>
      <c r="AB16" s="142" t="str">
        <f>VLOOKUP(F16,Профиль!A16:AI1530,2,FALSE)</f>
        <v xml:space="preserve"> ALLURE 04 (MZ 13)</v>
      </c>
      <c r="AC16" s="142" t="e">
        <f>IF(AA16&gt;0,VLOOKUP(Бланк!$I$8,D16:F16,3,FALSE),"")</f>
        <v>#N/A</v>
      </c>
      <c r="AD16" s="142" t="str">
        <f t="shared" si="7"/>
        <v xml:space="preserve"> ALLURE 04 (MZ 13)</v>
      </c>
      <c r="AE16" s="142" t="e">
        <f t="shared" si="8"/>
        <v>#N/A</v>
      </c>
      <c r="AF16" s="142" t="str">
        <f>IF(ISERROR(AE16),"",INDEX(Профиль!$B$2:V214,AE16,2))</f>
        <v/>
      </c>
      <c r="AG16" s="142" t="e">
        <f t="shared" si="9"/>
        <v>#N/A</v>
      </c>
      <c r="AH16" s="142">
        <f>IF(ISNUMBER(SEARCH(Бланк!$K$8,AF16)),MAX($AH$1:AH15)+1,0)</f>
        <v>0</v>
      </c>
      <c r="AI16" s="142" t="str">
        <f t="shared" si="10"/>
        <v/>
      </c>
      <c r="AP16" s="142" t="e">
        <f>Бланк!$E8/Бланк!$E8-Бланк!$G8/Бланк!$G8</f>
        <v>#DIV/0!</v>
      </c>
      <c r="BA16" s="142">
        <f>IF(ISNUMBER(SEARCH(Бланк!$I$10,D16)),MAX($BA$1:BA15)+1,0)</f>
        <v>15</v>
      </c>
      <c r="BB16" s="142" t="str">
        <f>VLOOKUP(F16,Профиль!A16:AI1530,2,FALSE)</f>
        <v xml:space="preserve"> ALLURE 04 (MZ 13)</v>
      </c>
      <c r="BC16" s="142" t="e">
        <f>IF(BA16&gt;0,VLOOKUP(Бланк!$I$10,D16:F16,3,FALSE),"")</f>
        <v>#N/A</v>
      </c>
      <c r="BD16" s="142" t="str">
        <f t="shared" si="13"/>
        <v xml:space="preserve"> ALLURE 04 (MZ 13)</v>
      </c>
      <c r="BE16" s="142" t="e">
        <f t="shared" si="14"/>
        <v>#N/A</v>
      </c>
      <c r="BF16" s="142" t="str">
        <f>IF(ISERROR(BE16),"",INDEX(Профиль!$B$2:AV214,BE16,2))</f>
        <v/>
      </c>
      <c r="BG16" s="142" t="e">
        <f t="shared" si="15"/>
        <v>#N/A</v>
      </c>
      <c r="BH16" s="142">
        <f>IF(ISNUMBER(SEARCH(Бланк!$K$10,BF16)),MAX($BH$1:BH15)+1,0)</f>
        <v>0</v>
      </c>
      <c r="BI16" s="142" t="str">
        <f t="shared" si="16"/>
        <v/>
      </c>
      <c r="BJ16" s="142" t="e">
        <f t="shared" si="50"/>
        <v>#N/A</v>
      </c>
      <c r="BP16" s="142" t="e">
        <f>Бланк!$E10/Бланк!$E10-Бланк!$G10/Бланк!$G10</f>
        <v>#DIV/0!</v>
      </c>
      <c r="CA16" s="142">
        <f>IF(ISNUMBER(SEARCH(Бланк!$I$12,D16)),MAX($CA$1:CA15)+1,0)</f>
        <v>15</v>
      </c>
      <c r="CB16" s="142" t="str">
        <f>VLOOKUP(F16,Профиль!A16:AI1530,2,FALSE)</f>
        <v xml:space="preserve"> ALLURE 04 (MZ 13)</v>
      </c>
      <c r="CC16" s="142" t="e">
        <f>IF(CA16&gt;0,VLOOKUP(Бланк!$I$12,D16:F16,3,FALSE),"")</f>
        <v>#N/A</v>
      </c>
      <c r="CD16" s="142" t="str">
        <f t="shared" si="17"/>
        <v xml:space="preserve"> ALLURE 04 (MZ 13)</v>
      </c>
      <c r="CE16" s="142" t="e">
        <f t="shared" si="18"/>
        <v>#N/A</v>
      </c>
      <c r="CF16" s="142" t="str">
        <f>IF(ISERROR(CE16),"",INDEX(Профиль!$B$2:BV214,CE16,2))</f>
        <v/>
      </c>
      <c r="CG16" s="142" t="e">
        <f t="shared" si="19"/>
        <v>#N/A</v>
      </c>
      <c r="CH16" s="142">
        <f>IF(ISNUMBER(SEARCH(Бланк!$K$12,CF16)),MAX($CH$1:CH15)+1,0)</f>
        <v>0</v>
      </c>
      <c r="CI16" s="142" t="str">
        <f t="shared" si="20"/>
        <v/>
      </c>
      <c r="CJ16" s="142" t="e">
        <f t="shared" si="21"/>
        <v>#N/A</v>
      </c>
      <c r="CP16" s="142" t="e">
        <f>Бланк!$E12/Бланк!$E12-Бланк!$G12/Бланк!$G12</f>
        <v>#DIV/0!</v>
      </c>
      <c r="DA16" s="142">
        <f>IF(ISNUMBER(SEARCH(Бланк!$I$14,D16)),MAX($DA$1:DA15)+1,0)</f>
        <v>15</v>
      </c>
      <c r="DB16" s="142" t="str">
        <f>VLOOKUP(F16,Профиль!A16:BI1530,2,FALSE)</f>
        <v xml:space="preserve"> ALLURE 04 (MZ 13)</v>
      </c>
      <c r="DC16" s="142" t="e">
        <f>IF(DA16&gt;0,VLOOKUP(Бланк!$I$14,D16:F16,3,FALSE),"")</f>
        <v>#N/A</v>
      </c>
      <c r="DD16" s="142" t="str">
        <f t="shared" si="22"/>
        <v xml:space="preserve"> ALLURE 04 (MZ 13)</v>
      </c>
      <c r="DE16" s="142" t="e">
        <f t="shared" si="23"/>
        <v>#N/A</v>
      </c>
      <c r="DF16" s="142" t="str">
        <f>IF(ISERROR(DE16),"",INDEX(Профиль!$B$2:CV214,DE16,2))</f>
        <v/>
      </c>
      <c r="DG16" s="142" t="e">
        <f t="shared" si="24"/>
        <v>#N/A</v>
      </c>
      <c r="DH16" s="142">
        <f>IF(ISNUMBER(SEARCH(Бланк!$K$14,DF16)),MAX($DH$1:DH15)+1,0)</f>
        <v>0</v>
      </c>
      <c r="DI16" s="142" t="str">
        <f t="shared" si="25"/>
        <v/>
      </c>
      <c r="DJ16" s="142" t="e">
        <f t="shared" si="26"/>
        <v>#N/A</v>
      </c>
      <c r="DP16" s="142" t="e">
        <f>Бланк!$E14/Бланк!$E14-Бланк!$G14/Бланк!$G14</f>
        <v>#DIV/0!</v>
      </c>
      <c r="EA16" s="142">
        <f>IF(ISNUMBER(SEARCH(Бланк!$I$16,D16)),MAX($EA$1:EA15)+1,0)</f>
        <v>15</v>
      </c>
      <c r="EB16" s="142" t="str">
        <f>VLOOKUP(F16,Профиль!A16:CI1530,2,FALSE)</f>
        <v xml:space="preserve"> ALLURE 04 (MZ 13)</v>
      </c>
      <c r="EC16" s="142" t="e">
        <f>IF(EA16&gt;0,VLOOKUP(Бланк!$I$16,D16:F16,3,FALSE),"")</f>
        <v>#N/A</v>
      </c>
      <c r="ED16" s="142" t="str">
        <f t="shared" si="27"/>
        <v xml:space="preserve"> ALLURE 04 (MZ 13)</v>
      </c>
      <c r="EE16" s="142" t="e">
        <f t="shared" si="28"/>
        <v>#N/A</v>
      </c>
      <c r="EF16" s="142" t="str">
        <f>IF(ISERROR(EE16),"",INDEX(Профиль!$B$2:DV214,EE16,2))</f>
        <v/>
      </c>
      <c r="EG16" s="142" t="e">
        <f t="shared" si="29"/>
        <v>#N/A</v>
      </c>
      <c r="EH16" s="142">
        <f>IF(ISNUMBER(SEARCH(Бланк!$K$16,EF16)),MAX($EH$1:EH15)+1,0)</f>
        <v>0</v>
      </c>
      <c r="EI16" s="142" t="str">
        <f t="shared" si="30"/>
        <v/>
      </c>
      <c r="EJ16" s="142" t="e">
        <f t="shared" si="51"/>
        <v>#N/A</v>
      </c>
      <c r="EP16" s="142" t="e">
        <f>Бланк!$E16/Бланк!$E16-Бланк!$G16/Бланк!$G16</f>
        <v>#DIV/0!</v>
      </c>
      <c r="FA16" s="142">
        <f>IF(ISNUMBER(SEARCH(Бланк!$I$18,D16)),MAX($FA$1:FA15)+1,0)</f>
        <v>15</v>
      </c>
      <c r="FB16" s="142" t="str">
        <f>VLOOKUP(F16,Профиль!A16:DI1530,2,FALSE)</f>
        <v xml:space="preserve"> ALLURE 04 (MZ 13)</v>
      </c>
      <c r="FC16" s="142" t="e">
        <f>IF(FA16&gt;0,VLOOKUP(Бланк!$I$18,D16:F16,3,FALSE),"")</f>
        <v>#N/A</v>
      </c>
      <c r="FD16" s="142" t="str">
        <f t="shared" si="31"/>
        <v xml:space="preserve"> ALLURE 04 (MZ 13)</v>
      </c>
      <c r="FE16" s="142" t="e">
        <f t="shared" si="32"/>
        <v>#N/A</v>
      </c>
      <c r="FF16" s="142" t="str">
        <f>IF(ISERROR(FE16),"",INDEX(Профиль!$B$2:EV214,FE16,2))</f>
        <v/>
      </c>
      <c r="FG16" s="142" t="e">
        <f t="shared" si="33"/>
        <v>#N/A</v>
      </c>
      <c r="FH16" s="142">
        <f>IF(ISNUMBER(SEARCH(Бланк!$K$18,FF16)),MAX($FH$1:FH15)+1,0)</f>
        <v>0</v>
      </c>
      <c r="FI16" s="142" t="str">
        <f t="shared" si="34"/>
        <v/>
      </c>
      <c r="FJ16" s="142" t="e">
        <f t="shared" si="35"/>
        <v>#N/A</v>
      </c>
      <c r="FP16" s="142" t="e">
        <f>Бланк!$E18/Бланк!$E18-Бланк!$G18/Бланк!$G18</f>
        <v>#DIV/0!</v>
      </c>
      <c r="GA16" s="142">
        <f>IF(ISNUMBER(SEARCH(Бланк!$I$20,D16)),MAX($GA$1:GA15)+1,0)</f>
        <v>15</v>
      </c>
      <c r="GB16" s="142" t="str">
        <f>VLOOKUP(F16,Профиль!A16:EI1530,2,FALSE)</f>
        <v xml:space="preserve"> ALLURE 04 (MZ 13)</v>
      </c>
      <c r="GC16" s="142" t="e">
        <f>IF(GA16&gt;0,VLOOKUP(Бланк!$I$20,D16:F16,3,FALSE),"")</f>
        <v>#N/A</v>
      </c>
      <c r="GD16" s="142" t="str">
        <f t="shared" si="36"/>
        <v xml:space="preserve"> ALLURE 04 (MZ 13)</v>
      </c>
      <c r="GE16" s="142" t="e">
        <f t="shared" si="37"/>
        <v>#N/A</v>
      </c>
      <c r="GF16" s="142" t="str">
        <f>IF(ISERROR(GE16),"",INDEX(Профиль!$B$2:FV214,GE16,2))</f>
        <v/>
      </c>
      <c r="GG16" s="142" t="e">
        <f t="shared" si="38"/>
        <v>#N/A</v>
      </c>
      <c r="GH16" s="142">
        <f>IF(ISNUMBER(SEARCH(Бланк!$K$20,GF16)),MAX($GH$1:GH15)+1,0)</f>
        <v>0</v>
      </c>
      <c r="GI16" s="142" t="str">
        <f t="shared" si="39"/>
        <v/>
      </c>
      <c r="GJ16" s="142" t="e">
        <f t="shared" si="40"/>
        <v>#N/A</v>
      </c>
      <c r="GP16" s="142" t="e">
        <f>Бланк!$E20/Бланк!$E20-Бланк!$G20/Бланк!$G20</f>
        <v>#DIV/0!</v>
      </c>
      <c r="HA16" s="142">
        <f>IF(ISNUMBER(SEARCH(Бланк!$I$22,D16)),MAX($HA$1:HA15)+1,0)</f>
        <v>15</v>
      </c>
      <c r="HB16" s="142" t="str">
        <f>VLOOKUP(F16,Профиль!A16:FI1530,2,FALSE)</f>
        <v xml:space="preserve"> ALLURE 04 (MZ 13)</v>
      </c>
      <c r="HC16" s="142" t="e">
        <f>IF(HA16&gt;0,VLOOKUP(Бланк!$I$22,D16:F16,3,FALSE),"")</f>
        <v>#N/A</v>
      </c>
      <c r="HD16" s="142" t="str">
        <f t="shared" si="41"/>
        <v xml:space="preserve"> ALLURE 04 (MZ 13)</v>
      </c>
      <c r="HE16" s="142" t="e">
        <f t="shared" si="42"/>
        <v>#N/A</v>
      </c>
      <c r="HF16" s="142" t="str">
        <f>IF(ISERROR(HE16),"",INDEX(Профиль!$B$2:GV214,HE16,2))</f>
        <v/>
      </c>
      <c r="HG16" s="142" t="e">
        <f t="shared" si="43"/>
        <v>#N/A</v>
      </c>
      <c r="HH16" s="142">
        <f>IF(ISNUMBER(SEARCH(Бланк!$K$22,HF16)),MAX($HH$1:HH15)+1,0)</f>
        <v>0</v>
      </c>
      <c r="HI16" s="142" t="str">
        <f t="shared" si="44"/>
        <v/>
      </c>
      <c r="HJ16" s="142" t="e">
        <f t="shared" si="45"/>
        <v>#N/A</v>
      </c>
      <c r="HP16" s="142" t="e">
        <f>Бланк!$E22/Бланк!$E22-Бланк!$G22/Бланк!$G22</f>
        <v>#DIV/0!</v>
      </c>
      <c r="IA16" s="142">
        <f>IF(ISNUMBER(SEARCH(Бланк!$I$24,D16)),MAX($IA$1:IA15)+1,0)</f>
        <v>15</v>
      </c>
      <c r="IB16" s="142" t="str">
        <f>VLOOKUP(F16,Профиль!A16:GI1530,2,FALSE)</f>
        <v xml:space="preserve"> ALLURE 04 (MZ 13)</v>
      </c>
      <c r="IC16" s="142" t="e">
        <f>IF(IA16&gt;0,VLOOKUP(Бланк!$I$24,D16:F16,3,FALSE),"")</f>
        <v>#N/A</v>
      </c>
      <c r="ID16" s="142" t="str">
        <f t="shared" si="46"/>
        <v xml:space="preserve"> ALLURE 04 (MZ 13)</v>
      </c>
      <c r="IE16" s="142" t="e">
        <f t="shared" si="47"/>
        <v>#N/A</v>
      </c>
      <c r="IF16" s="142" t="str">
        <f>IF(ISERROR(IE16),"",INDEX(Профиль!$B$2:HV214,IE16,2))</f>
        <v/>
      </c>
      <c r="IG16" s="142" t="e">
        <f>VLOOKUP(ROW(EA15),IA$2:$IC$201,3,FALSE)</f>
        <v>#N/A</v>
      </c>
      <c r="IH16" s="142">
        <f>IF(ISNUMBER(SEARCH(Бланк!$K$24,IF16)),MAX($IH$1:IH15)+1,0)</f>
        <v>0</v>
      </c>
      <c r="II16" s="142" t="str">
        <f t="shared" si="48"/>
        <v/>
      </c>
      <c r="IJ16" s="142" t="e">
        <f t="shared" si="49"/>
        <v>#N/A</v>
      </c>
      <c r="IP16" s="142" t="e">
        <f>Бланк!$E24/Бланк!$E24-Бланк!$G24/Бланк!$G24</f>
        <v>#DIV/0!</v>
      </c>
    </row>
    <row r="17" spans="1:250" x14ac:dyDescent="0.25">
      <c r="A17" s="142">
        <v>17</v>
      </c>
      <c r="B17" s="142">
        <f>IF(AND($E$1="ПУСТО",Профиль!B17&lt;&gt;""),MAX($B$1:B16)+1,IF(ISNUMBER(SEARCH($E$1,Профиль!G17)),MAX($B$1:B16)+1,0))</f>
        <v>16</v>
      </c>
      <c r="D17" s="142" t="str">
        <f>IF(ISERROR(F17),"",INDEX(Профиль!$B$2:$E$1001,F17,1))</f>
        <v xml:space="preserve"> F 1-10</v>
      </c>
      <c r="E17" s="142" t="str">
        <f>IF(ISERROR(F17),"",INDEX(Профиль!$B$2:$E$1001,F17,2))</f>
        <v>Серебро</v>
      </c>
      <c r="F17" s="142">
        <f>MATCH(ROW(A16),$B$2:B23,0)</f>
        <v>16</v>
      </c>
      <c r="G17" s="142">
        <f>IF(AND(COUNTIF(D$2:D17,D17)=1,D17&lt;&gt;""),COUNT(G$1:G16)+1,"")</f>
        <v>5</v>
      </c>
      <c r="H17" s="142" t="str">
        <f t="shared" si="0"/>
        <v xml:space="preserve"> F 1-10</v>
      </c>
      <c r="I17" s="142" t="e">
        <f t="shared" si="1"/>
        <v>#N/A</v>
      </c>
      <c r="J17" s="142">
        <f>IF(ISNUMBER(SEARCH(Бланк!$I$6,D17)),MAX($J$1:J16)+1,0)</f>
        <v>0</v>
      </c>
      <c r="K17" s="142" t="str">
        <f>VLOOKUP(F17,Профиль!A17:AI1531,2,FALSE)</f>
        <v xml:space="preserve"> F 1-10</v>
      </c>
      <c r="L17" s="142" t="str">
        <f>IF(J17&gt;0,VLOOKUP(Бланк!$I$6,D17:F27,3,FALSE),"")</f>
        <v/>
      </c>
      <c r="M17" s="142" t="e">
        <f t="shared" si="2"/>
        <v>#N/A</v>
      </c>
      <c r="N17" s="142" t="e">
        <f t="shared" si="3"/>
        <v>#N/A</v>
      </c>
      <c r="O17" s="142" t="str">
        <f>IF(ISERROR(N17),"",INDEX(Профиль!$B$2:DD15021,N17,2))</f>
        <v/>
      </c>
      <c r="P17" s="142" t="e">
        <f t="shared" si="4"/>
        <v>#N/A</v>
      </c>
      <c r="Q17" s="142">
        <f>IF(ISNUMBER(SEARCH(Бланк!$K$6,O17)),MAX($Q$1:Q16)+1,0)</f>
        <v>0</v>
      </c>
      <c r="R17" s="142" t="str">
        <f t="shared" si="5"/>
        <v/>
      </c>
      <c r="S17" s="142" t="e">
        <f t="shared" si="6"/>
        <v>#N/A</v>
      </c>
      <c r="Y17" s="142">
        <f>IF(INDEX(Профиль!$B$2:$AZ$1001,U2,30)="доллар",SUM(Y6:Y11)*Кабинет!$C$15+SUM(Y12:Y16),SUM(Y6:Y11)+SUM(Y12:Y14))</f>
        <v>2314.1675280806003</v>
      </c>
      <c r="AA17" s="142">
        <f>IF(ISNUMBER(SEARCH(Бланк!$I$8,D17)),MAX($AA$1:AA16)+1,0)</f>
        <v>16</v>
      </c>
      <c r="AB17" s="142" t="str">
        <f>VLOOKUP(F17,Профиль!A17:AI1531,2,FALSE)</f>
        <v xml:space="preserve"> F 1-10</v>
      </c>
      <c r="AC17" s="142" t="e">
        <f>IF(AA17&gt;0,VLOOKUP(Бланк!$I$8,D17:F17,3,FALSE),"")</f>
        <v>#N/A</v>
      </c>
      <c r="AD17" s="142" t="str">
        <f t="shared" si="7"/>
        <v xml:space="preserve"> F 1-10</v>
      </c>
      <c r="AE17" s="142" t="e">
        <f t="shared" si="8"/>
        <v>#N/A</v>
      </c>
      <c r="AF17" s="142" t="str">
        <f>IF(ISERROR(AE17),"",INDEX(Профиль!$B$2:V215,AE17,2))</f>
        <v/>
      </c>
      <c r="AG17" s="142" t="e">
        <f t="shared" si="9"/>
        <v>#N/A</v>
      </c>
      <c r="AH17" s="142">
        <f>IF(ISNUMBER(SEARCH(Бланк!$K$8,AF17)),MAX($AH$1:AH16)+1,0)</f>
        <v>0</v>
      </c>
      <c r="AI17" s="142" t="str">
        <f t="shared" si="10"/>
        <v/>
      </c>
      <c r="AP17" s="142" t="e">
        <f>IF(INDEX(Профиль!$B$2:$AZ$1001,AL2,30)="доллар",SUM(AP6:AP11)*Кабинет!$C$15+SUM(AP12:AP16),SUM(AP6:AP11)+SUM(AP12:AP14))</f>
        <v>#N/A</v>
      </c>
      <c r="BA17" s="142">
        <f>IF(ISNUMBER(SEARCH(Бланк!$I$10,D17)),MAX($BA$1:BA16)+1,0)</f>
        <v>16</v>
      </c>
      <c r="BB17" s="142" t="str">
        <f>VLOOKUP(F17,Профиль!A17:AI1531,2,FALSE)</f>
        <v xml:space="preserve"> F 1-10</v>
      </c>
      <c r="BC17" s="142" t="e">
        <f>IF(BA17&gt;0,VLOOKUP(Бланк!$I$10,D17:F17,3,FALSE),"")</f>
        <v>#N/A</v>
      </c>
      <c r="BD17" s="142" t="str">
        <f t="shared" si="13"/>
        <v xml:space="preserve"> F 1-10</v>
      </c>
      <c r="BE17" s="142" t="e">
        <f t="shared" si="14"/>
        <v>#N/A</v>
      </c>
      <c r="BF17" s="142" t="str">
        <f>IF(ISERROR(BE17),"",INDEX(Профиль!$B$2:AV215,BE17,2))</f>
        <v/>
      </c>
      <c r="BG17" s="142" t="e">
        <f t="shared" si="15"/>
        <v>#N/A</v>
      </c>
      <c r="BH17" s="142">
        <f>IF(ISNUMBER(SEARCH(Бланк!$K$10,BF17)),MAX($BH$1:BH16)+1,0)</f>
        <v>0</v>
      </c>
      <c r="BI17" s="142" t="str">
        <f t="shared" si="16"/>
        <v/>
      </c>
      <c r="BJ17" s="142" t="e">
        <f t="shared" si="50"/>
        <v>#N/A</v>
      </c>
      <c r="BP17" s="142" t="e">
        <f>IF(INDEX(Профиль!$B$2:$AZ$1001,BL2,30)="доллар",SUM(BP6:BP11)*Кабинет!$C$15+SUM(BP12:BP16),SUM(BP6:BP11)+SUM(BP12:BP14))</f>
        <v>#N/A</v>
      </c>
      <c r="CA17" s="142">
        <f>IF(ISNUMBER(SEARCH(Бланк!$I$12,D17)),MAX($CA$1:CA16)+1,0)</f>
        <v>16</v>
      </c>
      <c r="CB17" s="142" t="str">
        <f>VLOOKUP(F17,Профиль!A17:AI1531,2,FALSE)</f>
        <v xml:space="preserve"> F 1-10</v>
      </c>
      <c r="CC17" s="142" t="e">
        <f>IF(CA17&gt;0,VLOOKUP(Бланк!$I$12,D17:F17,3,FALSE),"")</f>
        <v>#N/A</v>
      </c>
      <c r="CD17" s="142" t="str">
        <f t="shared" si="17"/>
        <v xml:space="preserve"> F 1-10</v>
      </c>
      <c r="CE17" s="142" t="e">
        <f t="shared" si="18"/>
        <v>#N/A</v>
      </c>
      <c r="CF17" s="142" t="str">
        <f>IF(ISERROR(CE17),"",INDEX(Профиль!$B$2:BV215,CE17,2))</f>
        <v/>
      </c>
      <c r="CG17" s="142" t="e">
        <f t="shared" si="19"/>
        <v>#N/A</v>
      </c>
      <c r="CH17" s="142">
        <f>IF(ISNUMBER(SEARCH(Бланк!$K$12,CF17)),MAX($CH$1:CH16)+1,0)</f>
        <v>0</v>
      </c>
      <c r="CI17" s="142" t="str">
        <f t="shared" si="20"/>
        <v/>
      </c>
      <c r="CJ17" s="142" t="e">
        <f t="shared" si="21"/>
        <v>#N/A</v>
      </c>
      <c r="CP17" s="142" t="e">
        <f>IF(INDEX(Профиль!$B$2:$AZ$1001,CL2,30)="доллар",SUM(CP6:CP11)*Кабинет!$C$15+SUM(CP12:CP16),SUM(CP6:CP11)+SUM(CP12:CP14))</f>
        <v>#N/A</v>
      </c>
      <c r="DA17" s="142">
        <f>IF(ISNUMBER(SEARCH(Бланк!$I$14,D17)),MAX($DA$1:DA16)+1,0)</f>
        <v>16</v>
      </c>
      <c r="DB17" s="142" t="str">
        <f>VLOOKUP(F17,Профиль!A17:BI1531,2,FALSE)</f>
        <v xml:space="preserve"> F 1-10</v>
      </c>
      <c r="DC17" s="142" t="e">
        <f>IF(DA17&gt;0,VLOOKUP(Бланк!$I$14,D17:F17,3,FALSE),"")</f>
        <v>#N/A</v>
      </c>
      <c r="DD17" s="142" t="str">
        <f t="shared" si="22"/>
        <v xml:space="preserve"> F 1-10</v>
      </c>
      <c r="DE17" s="142" t="e">
        <f t="shared" si="23"/>
        <v>#N/A</v>
      </c>
      <c r="DF17" s="142" t="str">
        <f>IF(ISERROR(DE17),"",INDEX(Профиль!$B$2:CV215,DE17,2))</f>
        <v/>
      </c>
      <c r="DG17" s="142" t="e">
        <f t="shared" si="24"/>
        <v>#N/A</v>
      </c>
      <c r="DH17" s="142">
        <f>IF(ISNUMBER(SEARCH(Бланк!$K$14,DF17)),MAX($DH$1:DH16)+1,0)</f>
        <v>0</v>
      </c>
      <c r="DI17" s="142" t="str">
        <f t="shared" si="25"/>
        <v/>
      </c>
      <c r="DJ17" s="142" t="e">
        <f t="shared" si="26"/>
        <v>#N/A</v>
      </c>
      <c r="DP17" s="142" t="e">
        <f>IF(INDEX(Профиль!$B$2:$AZ$1001,DL2,30)="доллар",SUM(DP6:DP11)*Кабинет!$C$15+SUM(DP12:DP16),SUM(DP6:DP11)+SUM(DP12:DP14))</f>
        <v>#N/A</v>
      </c>
      <c r="EA17" s="142">
        <f>IF(ISNUMBER(SEARCH(Бланк!$I$16,D17)),MAX($EA$1:EA16)+1,0)</f>
        <v>16</v>
      </c>
      <c r="EB17" s="142" t="str">
        <f>VLOOKUP(F17,Профиль!A17:CI1531,2,FALSE)</f>
        <v xml:space="preserve"> F 1-10</v>
      </c>
      <c r="EC17" s="142" t="e">
        <f>IF(EA17&gt;0,VLOOKUP(Бланк!$I$16,D17:F17,3,FALSE),"")</f>
        <v>#N/A</v>
      </c>
      <c r="ED17" s="142" t="str">
        <f t="shared" si="27"/>
        <v xml:space="preserve"> F 1-10</v>
      </c>
      <c r="EE17" s="142" t="e">
        <f t="shared" si="28"/>
        <v>#N/A</v>
      </c>
      <c r="EF17" s="142" t="str">
        <f>IF(ISERROR(EE17),"",INDEX(Профиль!$B$2:DV215,EE17,2))</f>
        <v/>
      </c>
      <c r="EG17" s="142" t="e">
        <f t="shared" si="29"/>
        <v>#N/A</v>
      </c>
      <c r="EH17" s="142">
        <f>IF(ISNUMBER(SEARCH(Бланк!$K$16,EF17)),MAX($EH$1:EH16)+1,0)</f>
        <v>0</v>
      </c>
      <c r="EI17" s="142" t="str">
        <f t="shared" si="30"/>
        <v/>
      </c>
      <c r="EJ17" s="142" t="e">
        <f t="shared" si="51"/>
        <v>#N/A</v>
      </c>
      <c r="EP17" s="142" t="e">
        <f>IF(INDEX(Профиль!$B$2:$AZ$1001,EL2,30)="доллар",SUM(EP6:EP11)*Кабинет!$C$15+SUM(EP12:EP16),SUM(EP6:EP11)+SUM(EP12:EP14))</f>
        <v>#N/A</v>
      </c>
      <c r="FA17" s="142">
        <f>IF(ISNUMBER(SEARCH(Бланк!$I$18,D17)),MAX($FA$1:FA16)+1,0)</f>
        <v>16</v>
      </c>
      <c r="FB17" s="142" t="str">
        <f>VLOOKUP(F17,Профиль!A17:DI1531,2,FALSE)</f>
        <v xml:space="preserve"> F 1-10</v>
      </c>
      <c r="FC17" s="142" t="e">
        <f>IF(FA17&gt;0,VLOOKUP(Бланк!$I$18,D17:F17,3,FALSE),"")</f>
        <v>#N/A</v>
      </c>
      <c r="FD17" s="142" t="str">
        <f t="shared" si="31"/>
        <v xml:space="preserve"> F 1-10</v>
      </c>
      <c r="FE17" s="142" t="e">
        <f t="shared" si="32"/>
        <v>#N/A</v>
      </c>
      <c r="FF17" s="142" t="str">
        <f>IF(ISERROR(FE17),"",INDEX(Профиль!$B$2:EV215,FE17,2))</f>
        <v/>
      </c>
      <c r="FG17" s="142" t="e">
        <f t="shared" si="33"/>
        <v>#N/A</v>
      </c>
      <c r="FH17" s="142">
        <f>IF(ISNUMBER(SEARCH(Бланк!$K$18,FF17)),MAX($FH$1:FH16)+1,0)</f>
        <v>0</v>
      </c>
      <c r="FI17" s="142" t="str">
        <f t="shared" si="34"/>
        <v/>
      </c>
      <c r="FJ17" s="142" t="e">
        <f t="shared" si="35"/>
        <v>#N/A</v>
      </c>
      <c r="FP17" s="142" t="e">
        <f>IF(INDEX(Профиль!$B$2:$AZ$1001,FL2,30)="доллар",SUM(FP6:FP11)*Кабинет!$C$15+SUM(FP12:FP16),SUM(FP6:FP11)+SUM(FP12:FP14))</f>
        <v>#N/A</v>
      </c>
      <c r="GA17" s="142">
        <f>IF(ISNUMBER(SEARCH(Бланк!$I$20,D17)),MAX($GA$1:GA16)+1,0)</f>
        <v>16</v>
      </c>
      <c r="GB17" s="142" t="str">
        <f>VLOOKUP(F17,Профиль!A17:EI1531,2,FALSE)</f>
        <v xml:space="preserve"> F 1-10</v>
      </c>
      <c r="GC17" s="142" t="e">
        <f>IF(GA17&gt;0,VLOOKUP(Бланк!$I$20,D17:F17,3,FALSE),"")</f>
        <v>#N/A</v>
      </c>
      <c r="GD17" s="142" t="str">
        <f t="shared" si="36"/>
        <v xml:space="preserve"> F 1-10</v>
      </c>
      <c r="GE17" s="142" t="e">
        <f t="shared" si="37"/>
        <v>#N/A</v>
      </c>
      <c r="GF17" s="142" t="str">
        <f>IF(ISERROR(GE17),"",INDEX(Профиль!$B$2:FV215,GE17,2))</f>
        <v/>
      </c>
      <c r="GG17" s="142" t="e">
        <f t="shared" si="38"/>
        <v>#N/A</v>
      </c>
      <c r="GH17" s="142">
        <f>IF(ISNUMBER(SEARCH(Бланк!$K$20,GF17)),MAX($GH$1:GH16)+1,0)</f>
        <v>0</v>
      </c>
      <c r="GI17" s="142" t="str">
        <f t="shared" si="39"/>
        <v/>
      </c>
      <c r="GJ17" s="142" t="e">
        <f t="shared" si="40"/>
        <v>#N/A</v>
      </c>
      <c r="GP17" s="142" t="e">
        <f>IF(INDEX(Профиль!$B$2:$AZ$1001,GL2,30)="доллар",SUM(GP6:GP11)*Кабинет!$C$15+SUM(GP12:GP16),SUM(GP6:GP11)+SUM(GP12:GP14))</f>
        <v>#N/A</v>
      </c>
      <c r="HA17" s="142">
        <f>IF(ISNUMBER(SEARCH(Бланк!$I$22,D17)),MAX($HA$1:HA16)+1,0)</f>
        <v>16</v>
      </c>
      <c r="HB17" s="142" t="str">
        <f>VLOOKUP(F17,Профиль!A17:FI1531,2,FALSE)</f>
        <v xml:space="preserve"> F 1-10</v>
      </c>
      <c r="HC17" s="142" t="e">
        <f>IF(HA17&gt;0,VLOOKUP(Бланк!$I$22,D17:F17,3,FALSE),"")</f>
        <v>#N/A</v>
      </c>
      <c r="HD17" s="142" t="str">
        <f t="shared" si="41"/>
        <v xml:space="preserve"> F 1-10</v>
      </c>
      <c r="HE17" s="142" t="e">
        <f t="shared" si="42"/>
        <v>#N/A</v>
      </c>
      <c r="HF17" s="142" t="str">
        <f>IF(ISERROR(HE17),"",INDEX(Профиль!$B$2:GV215,HE17,2))</f>
        <v/>
      </c>
      <c r="HG17" s="142" t="e">
        <f t="shared" si="43"/>
        <v>#N/A</v>
      </c>
      <c r="HH17" s="142">
        <f>IF(ISNUMBER(SEARCH(Бланк!$K$22,HF17)),MAX($HH$1:HH16)+1,0)</f>
        <v>0</v>
      </c>
      <c r="HI17" s="142" t="str">
        <f t="shared" si="44"/>
        <v/>
      </c>
      <c r="HJ17" s="142" t="e">
        <f t="shared" si="45"/>
        <v>#N/A</v>
      </c>
      <c r="HP17" s="142" t="e">
        <f>IF(INDEX(Профиль!$B$2:$AZ$1001,HL2,30)="доллар",SUM(HP6:HP11)*Кабинет!$C$15+SUM(HP12:HP16),SUM(HP6:HP11)+SUM(HP12:HP14))</f>
        <v>#N/A</v>
      </c>
      <c r="IA17" s="142">
        <f>IF(ISNUMBER(SEARCH(Бланк!$I$24,D17)),MAX($IA$1:IA16)+1,0)</f>
        <v>16</v>
      </c>
      <c r="IB17" s="142" t="str">
        <f>VLOOKUP(F17,Профиль!A17:GI1531,2,FALSE)</f>
        <v xml:space="preserve"> F 1-10</v>
      </c>
      <c r="IC17" s="142" t="e">
        <f>IF(IA17&gt;0,VLOOKUP(Бланк!$I$24,D17:F17,3,FALSE),"")</f>
        <v>#N/A</v>
      </c>
      <c r="ID17" s="142" t="str">
        <f t="shared" si="46"/>
        <v xml:space="preserve"> F 1-10</v>
      </c>
      <c r="IE17" s="142" t="e">
        <f t="shared" si="47"/>
        <v>#N/A</v>
      </c>
      <c r="IF17" s="142" t="str">
        <f>IF(ISERROR(IE17),"",INDEX(Профиль!$B$2:HV215,IE17,2))</f>
        <v/>
      </c>
      <c r="IG17" s="142" t="e">
        <f>VLOOKUP(ROW(EA16),IA$2:$IC$201,3,FALSE)</f>
        <v>#N/A</v>
      </c>
      <c r="IH17" s="142">
        <f>IF(ISNUMBER(SEARCH(Бланк!$K$24,IF17)),MAX($IH$1:IH16)+1,0)</f>
        <v>0</v>
      </c>
      <c r="II17" s="142" t="str">
        <f t="shared" si="48"/>
        <v/>
      </c>
      <c r="IJ17" s="142" t="e">
        <f t="shared" si="49"/>
        <v>#N/A</v>
      </c>
      <c r="IP17" s="142" t="e">
        <f>IF(INDEX(Профиль!$B$2:$AZ$1001,IL2,30)="доллар",SUM(IP6:IP11)*Кабинет!$C$15+SUM(IP12:IP16),SUM(IP6:IP11)+SUM(IP12:IP14))</f>
        <v>#N/A</v>
      </c>
    </row>
    <row r="18" spans="1:250" x14ac:dyDescent="0.25">
      <c r="A18" s="142">
        <v>18</v>
      </c>
      <c r="B18" s="142">
        <f>IF(AND($E$1="ПУСТО",Профиль!B18&lt;&gt;""),MAX($B$1:B17)+1,IF(ISNUMBER(SEARCH($E$1,Профиль!G18)),MAX($B$1:B17)+1,0))</f>
        <v>17</v>
      </c>
      <c r="D18" s="142" t="str">
        <f>IF(ISERROR(F18),"",INDEX(Профиль!$B$2:$E$1001,F18,1))</f>
        <v xml:space="preserve"> F 1-10</v>
      </c>
      <c r="E18" s="142" t="str">
        <f>IF(ISERROR(F18),"",INDEX(Профиль!$B$2:$E$1001,F18,2))</f>
        <v>Черный матовый</v>
      </c>
      <c r="F18" s="142">
        <f>MATCH(ROW(A17),$B$2:B24,0)</f>
        <v>17</v>
      </c>
      <c r="G18" s="142" t="str">
        <f>IF(AND(COUNTIF(D$2:D18,D18)=1,D18&lt;&gt;""),COUNT(G$1:G17)+1,"")</f>
        <v/>
      </c>
      <c r="H18" s="142" t="str">
        <f t="shared" si="0"/>
        <v xml:space="preserve"> F 1-10</v>
      </c>
      <c r="I18" s="142" t="e">
        <f t="shared" si="1"/>
        <v>#N/A</v>
      </c>
      <c r="J18" s="142">
        <f>IF(ISNUMBER(SEARCH(Бланк!$I$6,D18)),MAX($J$1:J17)+1,0)</f>
        <v>0</v>
      </c>
      <c r="K18" s="142" t="str">
        <f>VLOOKUP(F18,Профиль!A18:AI1532,2,FALSE)</f>
        <v xml:space="preserve"> F 1-10</v>
      </c>
      <c r="L18" s="142" t="str">
        <f>IF(J18&gt;0,VLOOKUP(Бланк!$I$6,D18:F28,3,FALSE),"")</f>
        <v/>
      </c>
      <c r="M18" s="142" t="e">
        <f t="shared" si="2"/>
        <v>#N/A</v>
      </c>
      <c r="N18" s="142" t="e">
        <f t="shared" si="3"/>
        <v>#N/A</v>
      </c>
      <c r="O18" s="142" t="str">
        <f>IF(ISERROR(N18),"",INDEX(Профиль!$B$2:DD15022,N18,2))</f>
        <v/>
      </c>
      <c r="P18" s="142" t="e">
        <f t="shared" si="4"/>
        <v>#N/A</v>
      </c>
      <c r="Q18" s="142">
        <f>IF(ISNUMBER(SEARCH(Бланк!$K$6,O18)),MAX($Q$1:Q17)+1,0)</f>
        <v>0</v>
      </c>
      <c r="R18" s="142" t="str">
        <f t="shared" si="5"/>
        <v/>
      </c>
      <c r="S18" s="142" t="e">
        <f t="shared" si="6"/>
        <v>#N/A</v>
      </c>
      <c r="AA18" s="142">
        <f>IF(ISNUMBER(SEARCH(Бланк!$I$8,D18)),MAX($AA$1:AA17)+1,0)</f>
        <v>17</v>
      </c>
      <c r="AB18" s="142" t="str">
        <f>VLOOKUP(F18,Профиль!A18:AI1532,2,FALSE)</f>
        <v xml:space="preserve"> F 1-10</v>
      </c>
      <c r="AC18" s="142" t="e">
        <f>IF(AA18&gt;0,VLOOKUP(Бланк!$I$8,D18:F18,3,FALSE),"")</f>
        <v>#N/A</v>
      </c>
      <c r="AD18" s="142" t="str">
        <f t="shared" si="7"/>
        <v xml:space="preserve"> F 1-10</v>
      </c>
      <c r="AE18" s="142" t="e">
        <f t="shared" si="8"/>
        <v>#N/A</v>
      </c>
      <c r="AF18" s="142" t="str">
        <f>IF(ISERROR(AE18),"",INDEX(Профиль!$B$2:V216,AE18,2))</f>
        <v/>
      </c>
      <c r="AG18" s="142" t="e">
        <f t="shared" si="9"/>
        <v>#N/A</v>
      </c>
      <c r="AH18" s="142">
        <f>IF(ISNUMBER(SEARCH(Бланк!$K$8,AF18)),MAX($AH$1:AH17)+1,0)</f>
        <v>0</v>
      </c>
      <c r="AI18" s="142" t="str">
        <f t="shared" si="10"/>
        <v/>
      </c>
      <c r="BA18" s="142">
        <f>IF(ISNUMBER(SEARCH(Бланк!$I$10,D18)),MAX($BA$1:BA17)+1,0)</f>
        <v>17</v>
      </c>
      <c r="BB18" s="142" t="str">
        <f>VLOOKUP(F18,Профиль!A18:AI1532,2,FALSE)</f>
        <v xml:space="preserve"> F 1-10</v>
      </c>
      <c r="BC18" s="142" t="e">
        <f>IF(BA18&gt;0,VLOOKUP(Бланк!$I$10,D18:F18,3,FALSE),"")</f>
        <v>#N/A</v>
      </c>
      <c r="BD18" s="142" t="str">
        <f t="shared" si="13"/>
        <v xml:space="preserve"> F 1-10</v>
      </c>
      <c r="BE18" s="142" t="e">
        <f t="shared" si="14"/>
        <v>#N/A</v>
      </c>
      <c r="BF18" s="142" t="str">
        <f>IF(ISERROR(BE18),"",INDEX(Профиль!$B$2:AV216,BE18,2))</f>
        <v/>
      </c>
      <c r="BG18" s="142" t="e">
        <f t="shared" si="15"/>
        <v>#N/A</v>
      </c>
      <c r="BH18" s="142">
        <f>IF(ISNUMBER(SEARCH(Бланк!$K$10,BF18)),MAX($BH$1:BH17)+1,0)</f>
        <v>0</v>
      </c>
      <c r="BI18" s="142" t="str">
        <f t="shared" si="16"/>
        <v/>
      </c>
      <c r="BJ18" s="142" t="e">
        <f t="shared" si="50"/>
        <v>#N/A</v>
      </c>
      <c r="CA18" s="142">
        <f>IF(ISNUMBER(SEARCH(Бланк!$I$12,D18)),MAX($CA$1:CA17)+1,0)</f>
        <v>17</v>
      </c>
      <c r="CB18" s="142" t="str">
        <f>VLOOKUP(F18,Профиль!A18:AI1532,2,FALSE)</f>
        <v xml:space="preserve"> F 1-10</v>
      </c>
      <c r="CC18" s="142" t="e">
        <f>IF(CA18&gt;0,VLOOKUP(Бланк!$I$12,D18:F18,3,FALSE),"")</f>
        <v>#N/A</v>
      </c>
      <c r="CD18" s="142" t="str">
        <f t="shared" si="17"/>
        <v xml:space="preserve"> F 1-10</v>
      </c>
      <c r="CE18" s="142" t="e">
        <f t="shared" si="18"/>
        <v>#N/A</v>
      </c>
      <c r="CF18" s="142" t="str">
        <f>IF(ISERROR(CE18),"",INDEX(Профиль!$B$2:BV216,CE18,2))</f>
        <v/>
      </c>
      <c r="CG18" s="142" t="e">
        <f t="shared" si="19"/>
        <v>#N/A</v>
      </c>
      <c r="CH18" s="142">
        <f>IF(ISNUMBER(SEARCH(Бланк!$K$12,CF18)),MAX($CH$1:CH17)+1,0)</f>
        <v>0</v>
      </c>
      <c r="CI18" s="142" t="str">
        <f t="shared" si="20"/>
        <v/>
      </c>
      <c r="CJ18" s="142" t="e">
        <f t="shared" si="21"/>
        <v>#N/A</v>
      </c>
      <c r="DA18" s="142">
        <f>IF(ISNUMBER(SEARCH(Бланк!$I$14,D18)),MAX($DA$1:DA17)+1,0)</f>
        <v>17</v>
      </c>
      <c r="DB18" s="142" t="str">
        <f>VLOOKUP(F18,Профиль!A18:BI1532,2,FALSE)</f>
        <v xml:space="preserve"> F 1-10</v>
      </c>
      <c r="DC18" s="142" t="e">
        <f>IF(DA18&gt;0,VLOOKUP(Бланк!$I$14,D18:F18,3,FALSE),"")</f>
        <v>#N/A</v>
      </c>
      <c r="DD18" s="142" t="str">
        <f t="shared" si="22"/>
        <v xml:space="preserve"> F 1-10</v>
      </c>
      <c r="DE18" s="142" t="e">
        <f t="shared" si="23"/>
        <v>#N/A</v>
      </c>
      <c r="DF18" s="142" t="str">
        <f>IF(ISERROR(DE18),"",INDEX(Профиль!$B$2:CV216,DE18,2))</f>
        <v/>
      </c>
      <c r="DG18" s="142" t="e">
        <f t="shared" si="24"/>
        <v>#N/A</v>
      </c>
      <c r="DH18" s="142">
        <f>IF(ISNUMBER(SEARCH(Бланк!$K$14,DF18)),MAX($DH$1:DH17)+1,0)</f>
        <v>0</v>
      </c>
      <c r="DI18" s="142" t="str">
        <f t="shared" si="25"/>
        <v/>
      </c>
      <c r="DJ18" s="142" t="e">
        <f t="shared" si="26"/>
        <v>#N/A</v>
      </c>
      <c r="EA18" s="142">
        <f>IF(ISNUMBER(SEARCH(Бланк!$I$16,D18)),MAX($EA$1:EA17)+1,0)</f>
        <v>17</v>
      </c>
      <c r="EB18" s="142" t="str">
        <f>VLOOKUP(F18,Профиль!A18:CI1532,2,FALSE)</f>
        <v xml:space="preserve"> F 1-10</v>
      </c>
      <c r="EC18" s="142" t="e">
        <f>IF(EA18&gt;0,VLOOKUP(Бланк!$I$16,D18:F18,3,FALSE),"")</f>
        <v>#N/A</v>
      </c>
      <c r="ED18" s="142" t="str">
        <f t="shared" si="27"/>
        <v xml:space="preserve"> F 1-10</v>
      </c>
      <c r="EE18" s="142" t="e">
        <f t="shared" si="28"/>
        <v>#N/A</v>
      </c>
      <c r="EF18" s="142" t="str">
        <f>IF(ISERROR(EE18),"",INDEX(Профиль!$B$2:DV216,EE18,2))</f>
        <v/>
      </c>
      <c r="EG18" s="142" t="e">
        <f t="shared" si="29"/>
        <v>#N/A</v>
      </c>
      <c r="EH18" s="142">
        <f>IF(ISNUMBER(SEARCH(Бланк!$K$16,EF18)),MAX($EH$1:EH17)+1,0)</f>
        <v>0</v>
      </c>
      <c r="EI18" s="142" t="str">
        <f t="shared" si="30"/>
        <v/>
      </c>
      <c r="EJ18" s="142" t="e">
        <f t="shared" si="51"/>
        <v>#N/A</v>
      </c>
      <c r="FA18" s="142">
        <f>IF(ISNUMBER(SEARCH(Бланк!$I$18,D18)),MAX($FA$1:FA17)+1,0)</f>
        <v>17</v>
      </c>
      <c r="FB18" s="142" t="str">
        <f>VLOOKUP(F18,Профиль!A18:DI1532,2,FALSE)</f>
        <v xml:space="preserve"> F 1-10</v>
      </c>
      <c r="FC18" s="142" t="e">
        <f>IF(FA18&gt;0,VLOOKUP(Бланк!$I$18,D18:F18,3,FALSE),"")</f>
        <v>#N/A</v>
      </c>
      <c r="FD18" s="142" t="str">
        <f t="shared" si="31"/>
        <v xml:space="preserve"> F 1-10</v>
      </c>
      <c r="FE18" s="142" t="e">
        <f t="shared" si="32"/>
        <v>#N/A</v>
      </c>
      <c r="FF18" s="142" t="str">
        <f>IF(ISERROR(FE18),"",INDEX(Профиль!$B$2:EV216,FE18,2))</f>
        <v/>
      </c>
      <c r="FG18" s="142" t="e">
        <f t="shared" si="33"/>
        <v>#N/A</v>
      </c>
      <c r="FH18" s="142">
        <f>IF(ISNUMBER(SEARCH(Бланк!$K$18,FF18)),MAX($FH$1:FH17)+1,0)</f>
        <v>0</v>
      </c>
      <c r="FI18" s="142" t="str">
        <f t="shared" si="34"/>
        <v/>
      </c>
      <c r="FJ18" s="142" t="e">
        <f t="shared" si="35"/>
        <v>#N/A</v>
      </c>
      <c r="GA18" s="142">
        <f>IF(ISNUMBER(SEARCH(Бланк!$I$20,D18)),MAX($GA$1:GA17)+1,0)</f>
        <v>17</v>
      </c>
      <c r="GB18" s="142" t="str">
        <f>VLOOKUP(F18,Профиль!A18:EI1532,2,FALSE)</f>
        <v xml:space="preserve"> F 1-10</v>
      </c>
      <c r="GC18" s="142" t="e">
        <f>IF(GA18&gt;0,VLOOKUP(Бланк!$I$20,D18:F18,3,FALSE),"")</f>
        <v>#N/A</v>
      </c>
      <c r="GD18" s="142" t="str">
        <f t="shared" si="36"/>
        <v xml:space="preserve"> F 1-10</v>
      </c>
      <c r="GE18" s="142" t="e">
        <f t="shared" si="37"/>
        <v>#N/A</v>
      </c>
      <c r="GF18" s="142" t="str">
        <f>IF(ISERROR(GE18),"",INDEX(Профиль!$B$2:FV216,GE18,2))</f>
        <v/>
      </c>
      <c r="GG18" s="142" t="e">
        <f t="shared" si="38"/>
        <v>#N/A</v>
      </c>
      <c r="GH18" s="142">
        <f>IF(ISNUMBER(SEARCH(Бланк!$K$20,GF18)),MAX($GH$1:GH17)+1,0)</f>
        <v>0</v>
      </c>
      <c r="GI18" s="142" t="str">
        <f t="shared" si="39"/>
        <v/>
      </c>
      <c r="GJ18" s="142" t="e">
        <f t="shared" si="40"/>
        <v>#N/A</v>
      </c>
      <c r="HA18" s="142">
        <f>IF(ISNUMBER(SEARCH(Бланк!$I$22,D18)),MAX($HA$1:HA17)+1,0)</f>
        <v>17</v>
      </c>
      <c r="HB18" s="142" t="str">
        <f>VLOOKUP(F18,Профиль!A18:FI1532,2,FALSE)</f>
        <v xml:space="preserve"> F 1-10</v>
      </c>
      <c r="HC18" s="142" t="e">
        <f>IF(HA18&gt;0,VLOOKUP(Бланк!$I$22,D18:F18,3,FALSE),"")</f>
        <v>#N/A</v>
      </c>
      <c r="HD18" s="142" t="str">
        <f t="shared" si="41"/>
        <v xml:space="preserve"> F 1-10</v>
      </c>
      <c r="HE18" s="142" t="e">
        <f t="shared" si="42"/>
        <v>#N/A</v>
      </c>
      <c r="HF18" s="142" t="str">
        <f>IF(ISERROR(HE18),"",INDEX(Профиль!$B$2:GV216,HE18,2))</f>
        <v/>
      </c>
      <c r="HG18" s="142" t="e">
        <f t="shared" si="43"/>
        <v>#N/A</v>
      </c>
      <c r="HH18" s="142">
        <f>IF(ISNUMBER(SEARCH(Бланк!$K$22,HF18)),MAX($HH$1:HH17)+1,0)</f>
        <v>0</v>
      </c>
      <c r="HI18" s="142" t="str">
        <f t="shared" si="44"/>
        <v/>
      </c>
      <c r="HJ18" s="142" t="e">
        <f t="shared" si="45"/>
        <v>#N/A</v>
      </c>
      <c r="IA18" s="142">
        <f>IF(ISNUMBER(SEARCH(Бланк!$I$24,D18)),MAX($IA$1:IA17)+1,0)</f>
        <v>17</v>
      </c>
      <c r="IB18" s="142" t="str">
        <f>VLOOKUP(F18,Профиль!A18:GI1532,2,FALSE)</f>
        <v xml:space="preserve"> F 1-10</v>
      </c>
      <c r="IC18" s="142" t="e">
        <f>IF(IA18&gt;0,VLOOKUP(Бланк!$I$24,D18:F18,3,FALSE),"")</f>
        <v>#N/A</v>
      </c>
      <c r="ID18" s="142" t="str">
        <f t="shared" si="46"/>
        <v xml:space="preserve"> F 1-10</v>
      </c>
      <c r="IE18" s="142" t="e">
        <f t="shared" si="47"/>
        <v>#N/A</v>
      </c>
      <c r="IF18" s="142" t="str">
        <f>IF(ISERROR(IE18),"",INDEX(Профиль!$B$2:HV216,IE18,2))</f>
        <v/>
      </c>
      <c r="IG18" s="142" t="e">
        <f>VLOOKUP(ROW(EA17),IA$2:$IC$201,3,FALSE)</f>
        <v>#N/A</v>
      </c>
      <c r="IH18" s="142">
        <f>IF(ISNUMBER(SEARCH(Бланк!$K$24,IF18)),MAX($IH$1:IH17)+1,0)</f>
        <v>0</v>
      </c>
      <c r="II18" s="142" t="str">
        <f t="shared" si="48"/>
        <v/>
      </c>
      <c r="IJ18" s="142" t="e">
        <f t="shared" si="49"/>
        <v>#N/A</v>
      </c>
    </row>
    <row r="19" spans="1:250" x14ac:dyDescent="0.25">
      <c r="A19" s="142">
        <v>19</v>
      </c>
      <c r="B19" s="142">
        <f>IF(AND($E$1="ПУСТО",Профиль!B19&lt;&gt;""),MAX($B$1:B18)+1,IF(ISNUMBER(SEARCH($E$1,Профиль!G19)),MAX($B$1:B18)+1,0))</f>
        <v>18</v>
      </c>
      <c r="D19" s="142" t="str">
        <f>IF(ISERROR(F19),"",INDEX(Профиль!$B$2:$E$1001,F19,1))</f>
        <v xml:space="preserve"> F 1-11</v>
      </c>
      <c r="E19" s="142" t="str">
        <f>IF(ISERROR(F19),"",INDEX(Профиль!$B$2:$E$1001,F19,2))</f>
        <v>Серебро</v>
      </c>
      <c r="F19" s="142">
        <f>MATCH(ROW(A18),$B$2:B25,0)</f>
        <v>18</v>
      </c>
      <c r="G19" s="142">
        <f>IF(AND(COUNTIF(D$2:D19,D19)=1,D19&lt;&gt;""),COUNT(G$1:G18)+1,"")</f>
        <v>6</v>
      </c>
      <c r="H19" s="142" t="str">
        <f t="shared" si="0"/>
        <v xml:space="preserve"> F 1-11</v>
      </c>
      <c r="I19" s="142" t="e">
        <f t="shared" si="1"/>
        <v>#N/A</v>
      </c>
      <c r="J19" s="142">
        <f>IF(ISNUMBER(SEARCH(Бланк!$I$6,D19)),MAX($J$1:J18)+1,0)</f>
        <v>0</v>
      </c>
      <c r="K19" s="142" t="str">
        <f>VLOOKUP(F19,Профиль!A19:AI1533,2,FALSE)</f>
        <v xml:space="preserve"> F 1-11</v>
      </c>
      <c r="L19" s="142" t="str">
        <f>IF(J19&gt;0,VLOOKUP(Бланк!$I$6,D19:F29,3,FALSE),"")</f>
        <v/>
      </c>
      <c r="M19" s="142" t="e">
        <f t="shared" si="2"/>
        <v>#N/A</v>
      </c>
      <c r="N19" s="142" t="e">
        <f t="shared" si="3"/>
        <v>#N/A</v>
      </c>
      <c r="O19" s="142" t="str">
        <f>IF(ISERROR(N19),"",INDEX(Профиль!$B$2:DD15023,N19,2))</f>
        <v/>
      </c>
      <c r="P19" s="142" t="e">
        <f t="shared" si="4"/>
        <v>#N/A</v>
      </c>
      <c r="Q19" s="142">
        <f>IF(ISNUMBER(SEARCH(Бланк!$K$6,O19)),MAX($Q$1:Q18)+1,0)</f>
        <v>0</v>
      </c>
      <c r="R19" s="142" t="str">
        <f t="shared" si="5"/>
        <v/>
      </c>
      <c r="S19" s="142" t="e">
        <f t="shared" si="6"/>
        <v>#N/A</v>
      </c>
      <c r="V19" s="142" t="s">
        <v>151</v>
      </c>
      <c r="W19" s="142">
        <f>(INDEX(Профиль!$B$2:$Y$1001,U2,18)+3)*Бланк!$C6+8</f>
        <v>32</v>
      </c>
      <c r="X19" s="142">
        <f>W19*Бланк!$E6*Бланк!$G6*Бланк!$C6/100000000</f>
        <v>0.1716</v>
      </c>
      <c r="Y19" s="142" t="str">
        <f>CONCATENATE(Бланк!$E6+8,"х",Бланк!$G6+8,"х",Лист2!W19)</f>
        <v>1258х437х32</v>
      </c>
      <c r="AA19" s="142">
        <f>IF(ISNUMBER(SEARCH(Бланк!$I$8,D19)),MAX($AA$1:AA18)+1,0)</f>
        <v>18</v>
      </c>
      <c r="AB19" s="142" t="str">
        <f>VLOOKUP(F19,Профиль!A19:AI1533,2,FALSE)</f>
        <v xml:space="preserve"> F 1-11</v>
      </c>
      <c r="AC19" s="142" t="e">
        <f>IF(AA19&gt;0,VLOOKUP(Бланк!$I$8,D19:F19,3,FALSE),"")</f>
        <v>#N/A</v>
      </c>
      <c r="AD19" s="142" t="str">
        <f t="shared" si="7"/>
        <v xml:space="preserve"> F 1-11</v>
      </c>
      <c r="AE19" s="142" t="e">
        <f t="shared" si="8"/>
        <v>#N/A</v>
      </c>
      <c r="AF19" s="142" t="str">
        <f>IF(ISERROR(AE19),"",INDEX(Профиль!$B$2:V217,AE19,2))</f>
        <v/>
      </c>
      <c r="AG19" s="142" t="e">
        <f t="shared" si="9"/>
        <v>#N/A</v>
      </c>
      <c r="AH19" s="142">
        <f>IF(ISNUMBER(SEARCH(Бланк!$K$8,AF19)),MAX($AH$1:AH18)+1,0)</f>
        <v>0</v>
      </c>
      <c r="AI19" s="142" t="str">
        <f t="shared" si="10"/>
        <v/>
      </c>
      <c r="AM19" s="142" t="s">
        <v>151</v>
      </c>
      <c r="AN19" s="142" t="e">
        <f>ROUNDUP((INDEX(Профиль!$B$2:$Y$1001,AL2,18)+3)*Бланк!$C8+8,0)</f>
        <v>#N/A</v>
      </c>
      <c r="AO19" s="142" t="e">
        <f>AN19*Бланк!$E8*Бланк!$G8*Бланк!$C8/100000000</f>
        <v>#N/A</v>
      </c>
      <c r="AP19" s="142" t="e">
        <f>CONCATENATE(Бланк!$E8+8,"х",Бланк!$G8+8,"х",Лист2!AN19)</f>
        <v>#N/A</v>
      </c>
      <c r="BA19" s="142">
        <f>IF(ISNUMBER(SEARCH(Бланк!$I$10,D19)),MAX($BA$1:BA18)+1,0)</f>
        <v>18</v>
      </c>
      <c r="BB19" s="142" t="str">
        <f>VLOOKUP(F19,Профиль!A19:AI1533,2,FALSE)</f>
        <v xml:space="preserve"> F 1-11</v>
      </c>
      <c r="BC19" s="142" t="e">
        <f>IF(BA19&gt;0,VLOOKUP(Бланк!$I$10,D19:F19,3,FALSE),"")</f>
        <v>#N/A</v>
      </c>
      <c r="BD19" s="142" t="str">
        <f t="shared" si="13"/>
        <v xml:space="preserve"> F 1-11</v>
      </c>
      <c r="BE19" s="142" t="e">
        <f t="shared" si="14"/>
        <v>#N/A</v>
      </c>
      <c r="BF19" s="142" t="str">
        <f>IF(ISERROR(BE19),"",INDEX(Профиль!$B$2:AV217,BE19,2))</f>
        <v/>
      </c>
      <c r="BG19" s="142" t="e">
        <f t="shared" si="15"/>
        <v>#N/A</v>
      </c>
      <c r="BH19" s="142">
        <f>IF(ISNUMBER(SEARCH(Бланк!$K$10,BF19)),MAX($BH$1:BH18)+1,0)</f>
        <v>0</v>
      </c>
      <c r="BI19" s="142" t="str">
        <f t="shared" si="16"/>
        <v/>
      </c>
      <c r="BJ19" s="142" t="e">
        <f t="shared" si="50"/>
        <v>#N/A</v>
      </c>
      <c r="BM19" s="142" t="s">
        <v>151</v>
      </c>
      <c r="BN19" s="142" t="e">
        <f>(INDEX(Профиль!$B$2:$Y$1001,BL2,18)+3)*Бланк!$C10+8</f>
        <v>#N/A</v>
      </c>
      <c r="BO19" s="142" t="e">
        <f>BN19*Бланк!$E10*Бланк!$G10*Бланк!$C10/100000000</f>
        <v>#N/A</v>
      </c>
      <c r="BP19" s="142" t="e">
        <f>CONCATENATE(Бланк!$E8+8,"х",Бланк!$G8+8,"х",Лист2!BN19)</f>
        <v>#N/A</v>
      </c>
      <c r="CA19" s="142">
        <f>IF(ISNUMBER(SEARCH(Бланк!$I$12,D19)),MAX($CA$1:CA18)+1,0)</f>
        <v>18</v>
      </c>
      <c r="CB19" s="142" t="str">
        <f>VLOOKUP(F19,Профиль!A19:AI1533,2,FALSE)</f>
        <v xml:space="preserve"> F 1-11</v>
      </c>
      <c r="CC19" s="142" t="e">
        <f>IF(CA19&gt;0,VLOOKUP(Бланк!$I$12,D19:F19,3,FALSE),"")</f>
        <v>#N/A</v>
      </c>
      <c r="CD19" s="142" t="str">
        <f t="shared" si="17"/>
        <v xml:space="preserve"> F 1-11</v>
      </c>
      <c r="CE19" s="142" t="e">
        <f t="shared" si="18"/>
        <v>#N/A</v>
      </c>
      <c r="CF19" s="142" t="str">
        <f>IF(ISERROR(CE19),"",INDEX(Профиль!$B$2:BV217,CE19,2))</f>
        <v/>
      </c>
      <c r="CG19" s="142" t="e">
        <f t="shared" si="19"/>
        <v>#N/A</v>
      </c>
      <c r="CH19" s="142">
        <f>IF(ISNUMBER(SEARCH(Бланк!$K$12,CF19)),MAX($CH$1:CH18)+1,0)</f>
        <v>0</v>
      </c>
      <c r="CI19" s="142" t="str">
        <f t="shared" si="20"/>
        <v/>
      </c>
      <c r="CJ19" s="142" t="e">
        <f t="shared" si="21"/>
        <v>#N/A</v>
      </c>
      <c r="CM19" s="142" t="s">
        <v>151</v>
      </c>
      <c r="CN19" s="142" t="e">
        <f>(INDEX(Профиль!$B$2:$ZY$1001,CL2,18)+3)*Бланк!$C12+8</f>
        <v>#N/A</v>
      </c>
      <c r="CO19" s="142" t="e">
        <f>CN19*Бланк!$E12*Бланк!$G12*Бланк!$C12/100000000</f>
        <v>#N/A</v>
      </c>
      <c r="CP19" s="142" t="e">
        <f>CONCATENATE(Бланк!$E12+8,"х",Бланк!$G12+8,"х",Лист2!CN19)</f>
        <v>#N/A</v>
      </c>
      <c r="DA19" s="142">
        <f>IF(ISNUMBER(SEARCH(Бланк!$I$14,D19)),MAX($DA$1:DA18)+1,0)</f>
        <v>18</v>
      </c>
      <c r="DB19" s="142" t="str">
        <f>VLOOKUP(F19,Профиль!A19:BI1533,2,FALSE)</f>
        <v xml:space="preserve"> F 1-11</v>
      </c>
      <c r="DC19" s="142" t="e">
        <f>IF(DA19&gt;0,VLOOKUP(Бланк!$I$14,D19:F19,3,FALSE),"")</f>
        <v>#N/A</v>
      </c>
      <c r="DD19" s="142" t="str">
        <f t="shared" si="22"/>
        <v xml:space="preserve"> F 1-11</v>
      </c>
      <c r="DE19" s="142" t="e">
        <f t="shared" si="23"/>
        <v>#N/A</v>
      </c>
      <c r="DF19" s="142" t="str">
        <f>IF(ISERROR(DE19),"",INDEX(Профиль!$B$2:CV217,DE19,2))</f>
        <v/>
      </c>
      <c r="DG19" s="142" t="e">
        <f t="shared" si="24"/>
        <v>#N/A</v>
      </c>
      <c r="DH19" s="142">
        <f>IF(ISNUMBER(SEARCH(Бланк!$K$14,DF19)),MAX($DH$1:DH18)+1,0)</f>
        <v>0</v>
      </c>
      <c r="DI19" s="142" t="str">
        <f t="shared" si="25"/>
        <v/>
      </c>
      <c r="DJ19" s="142" t="e">
        <f t="shared" si="26"/>
        <v>#N/A</v>
      </c>
      <c r="DM19" s="142" t="s">
        <v>151</v>
      </c>
      <c r="DN19" s="142" t="e">
        <f>(INDEX(Профиль!$B$2:$ZY$1001,DL2,18)+3)*Бланк!$C14+8</f>
        <v>#N/A</v>
      </c>
      <c r="DO19" s="142" t="e">
        <f>DN19*Бланк!$E14*Бланк!$G14*Бланк!$C14/100000000</f>
        <v>#N/A</v>
      </c>
      <c r="DP19" s="142" t="e">
        <f>CONCATENATE(Бланк!$E14+8,"х",Бланк!$G14+8,"х",Лист2!DN19)</f>
        <v>#N/A</v>
      </c>
      <c r="EA19" s="142">
        <f>IF(ISNUMBER(SEARCH(Бланк!$I$16,D19)),MAX($EA$1:EA18)+1,0)</f>
        <v>18</v>
      </c>
      <c r="EB19" s="142" t="str">
        <f>VLOOKUP(F19,Профиль!A19:CI1533,2,FALSE)</f>
        <v xml:space="preserve"> F 1-11</v>
      </c>
      <c r="EC19" s="142" t="e">
        <f>IF(EA19&gt;0,VLOOKUP(Бланк!$I$16,D19:F19,3,FALSE),"")</f>
        <v>#N/A</v>
      </c>
      <c r="ED19" s="142" t="str">
        <f t="shared" si="27"/>
        <v xml:space="preserve"> F 1-11</v>
      </c>
      <c r="EE19" s="142" t="e">
        <f t="shared" si="28"/>
        <v>#N/A</v>
      </c>
      <c r="EF19" s="142" t="str">
        <f>IF(ISERROR(EE19),"",INDEX(Профиль!$B$2:DV217,EE19,2))</f>
        <v/>
      </c>
      <c r="EG19" s="142" t="e">
        <f t="shared" si="29"/>
        <v>#N/A</v>
      </c>
      <c r="EH19" s="142">
        <f>IF(ISNUMBER(SEARCH(Бланк!$K$16,EF19)),MAX($EH$1:EH18)+1,0)</f>
        <v>0</v>
      </c>
      <c r="EI19" s="142" t="str">
        <f t="shared" si="30"/>
        <v/>
      </c>
      <c r="EJ19" s="142" t="e">
        <f t="shared" si="51"/>
        <v>#N/A</v>
      </c>
      <c r="EM19" s="142" t="s">
        <v>151</v>
      </c>
      <c r="EN19" s="142" t="e">
        <f>(INDEX(Профиль!$B$2:$ZY$1001,EL2,18)+3)*Бланк!$C16+8</f>
        <v>#N/A</v>
      </c>
      <c r="EO19" s="142" t="e">
        <f>EN19*Бланк!$E16*Бланк!$G16*Бланк!$C16/100000000</f>
        <v>#N/A</v>
      </c>
      <c r="EP19" s="142" t="e">
        <f>CONCATENATE(Бланк!$E16+8,"х",Бланк!$G16+8,"х",Лист2!EN19)</f>
        <v>#N/A</v>
      </c>
      <c r="FA19" s="142">
        <f>IF(ISNUMBER(SEARCH(Бланк!$I$18,D19)),MAX($FA$1:FA18)+1,0)</f>
        <v>18</v>
      </c>
      <c r="FB19" s="142" t="str">
        <f>VLOOKUP(F19,Профиль!A19:DI1533,2,FALSE)</f>
        <v xml:space="preserve"> F 1-11</v>
      </c>
      <c r="FC19" s="142" t="e">
        <f>IF(FA19&gt;0,VLOOKUP(Бланк!$I$18,D19:F19,3,FALSE),"")</f>
        <v>#N/A</v>
      </c>
      <c r="FD19" s="142" t="str">
        <f t="shared" si="31"/>
        <v xml:space="preserve"> F 1-11</v>
      </c>
      <c r="FE19" s="142" t="e">
        <f t="shared" si="32"/>
        <v>#N/A</v>
      </c>
      <c r="FF19" s="142" t="str">
        <f>IF(ISERROR(FE19),"",INDEX(Профиль!$B$2:EV217,FE19,2))</f>
        <v/>
      </c>
      <c r="FG19" s="142" t="e">
        <f t="shared" si="33"/>
        <v>#N/A</v>
      </c>
      <c r="FH19" s="142">
        <f>IF(ISNUMBER(SEARCH(Бланк!$K$18,FF19)),MAX($FH$1:FH18)+1,0)</f>
        <v>0</v>
      </c>
      <c r="FI19" s="142" t="str">
        <f t="shared" si="34"/>
        <v/>
      </c>
      <c r="FJ19" s="142" t="e">
        <f t="shared" si="35"/>
        <v>#N/A</v>
      </c>
      <c r="FM19" s="142" t="s">
        <v>151</v>
      </c>
      <c r="FN19" s="142" t="e">
        <f>(INDEX(Профиль!$B$2:$ZY$1001,FL2,18)+3)*Бланк!$C18+8</f>
        <v>#N/A</v>
      </c>
      <c r="FO19" s="142" t="e">
        <f>FN19*Бланк!$E18*Бланк!$G18*Бланк!$C18/100000000</f>
        <v>#N/A</v>
      </c>
      <c r="FP19" s="142" t="e">
        <f>CONCATENATE(Бланк!$E18+8,"х",Бланк!$G18+8,"х",Лист2!FN19)</f>
        <v>#N/A</v>
      </c>
      <c r="GA19" s="142">
        <f>IF(ISNUMBER(SEARCH(Бланк!$I$20,D19)),MAX($GA$1:GA18)+1,0)</f>
        <v>18</v>
      </c>
      <c r="GB19" s="142" t="str">
        <f>VLOOKUP(F19,Профиль!A19:EI1533,2,FALSE)</f>
        <v xml:space="preserve"> F 1-11</v>
      </c>
      <c r="GC19" s="142" t="e">
        <f>IF(GA19&gt;0,VLOOKUP(Бланк!$I$20,D19:F19,3,FALSE),"")</f>
        <v>#N/A</v>
      </c>
      <c r="GD19" s="142" t="str">
        <f t="shared" si="36"/>
        <v xml:space="preserve"> F 1-11</v>
      </c>
      <c r="GE19" s="142" t="e">
        <f t="shared" si="37"/>
        <v>#N/A</v>
      </c>
      <c r="GF19" s="142" t="str">
        <f>IF(ISERROR(GE19),"",INDEX(Профиль!$B$2:FV217,GE19,2))</f>
        <v/>
      </c>
      <c r="GG19" s="142" t="e">
        <f t="shared" si="38"/>
        <v>#N/A</v>
      </c>
      <c r="GH19" s="142">
        <f>IF(ISNUMBER(SEARCH(Бланк!$K$20,GF19)),MAX($GH$1:GH18)+1,0)</f>
        <v>0</v>
      </c>
      <c r="GI19" s="142" t="str">
        <f t="shared" si="39"/>
        <v/>
      </c>
      <c r="GJ19" s="142" t="e">
        <f t="shared" si="40"/>
        <v>#N/A</v>
      </c>
      <c r="GM19" s="142" t="s">
        <v>151</v>
      </c>
      <c r="GN19" s="142" t="e">
        <f>(INDEX(Профиль!$B$2:$ZY$1001,GL2,18)+3)*Бланк!$C20+8</f>
        <v>#N/A</v>
      </c>
      <c r="GO19" s="142" t="e">
        <f>GN19*Бланк!$E20*Бланк!$G20*Бланк!$C20/100000000</f>
        <v>#N/A</v>
      </c>
      <c r="GP19" s="142" t="e">
        <f>CONCATENATE(Бланк!$E20+8,"х",Бланк!$G20+8,"х",Лист2!GN19)</f>
        <v>#N/A</v>
      </c>
      <c r="HA19" s="142">
        <f>IF(ISNUMBER(SEARCH(Бланк!$I$22,D19)),MAX($HA$1:HA18)+1,0)</f>
        <v>18</v>
      </c>
      <c r="HB19" s="142" t="str">
        <f>VLOOKUP(F19,Профиль!A19:FI1533,2,FALSE)</f>
        <v xml:space="preserve"> F 1-11</v>
      </c>
      <c r="HC19" s="142" t="e">
        <f>IF(HA19&gt;0,VLOOKUP(Бланк!$I$22,D19:F19,3,FALSE),"")</f>
        <v>#N/A</v>
      </c>
      <c r="HD19" s="142" t="str">
        <f t="shared" si="41"/>
        <v xml:space="preserve"> F 1-11</v>
      </c>
      <c r="HE19" s="142" t="e">
        <f t="shared" si="42"/>
        <v>#N/A</v>
      </c>
      <c r="HF19" s="142" t="str">
        <f>IF(ISERROR(HE19),"",INDEX(Профиль!$B$2:GV217,HE19,2))</f>
        <v/>
      </c>
      <c r="HG19" s="142" t="e">
        <f t="shared" si="43"/>
        <v>#N/A</v>
      </c>
      <c r="HH19" s="142">
        <f>IF(ISNUMBER(SEARCH(Бланк!$K$22,HF19)),MAX($HH$1:HH18)+1,0)</f>
        <v>0</v>
      </c>
      <c r="HI19" s="142" t="str">
        <f t="shared" si="44"/>
        <v/>
      </c>
      <c r="HJ19" s="142" t="e">
        <f t="shared" si="45"/>
        <v>#N/A</v>
      </c>
      <c r="HM19" s="142" t="s">
        <v>151</v>
      </c>
      <c r="HN19" s="142" t="e">
        <f>(INDEX(Профиль!$B$2:$ZY$1001,HL2,18)+3)*Бланк!$C22+8</f>
        <v>#N/A</v>
      </c>
      <c r="HO19" s="142" t="e">
        <f>HN19*Бланк!$E22*Бланк!$G22*Бланк!$C22/100000000</f>
        <v>#N/A</v>
      </c>
      <c r="HP19" s="142" t="e">
        <f>CONCATENATE(Бланк!$E22+8,"х",Бланк!$G22+8,"х",Лист2!HN19)</f>
        <v>#N/A</v>
      </c>
      <c r="IA19" s="142">
        <f>IF(ISNUMBER(SEARCH(Бланк!$I$24,D19)),MAX($IA$1:IA18)+1,0)</f>
        <v>18</v>
      </c>
      <c r="IB19" s="142" t="str">
        <f>VLOOKUP(F19,Профиль!A19:GI1533,2,FALSE)</f>
        <v xml:space="preserve"> F 1-11</v>
      </c>
      <c r="IC19" s="142" t="e">
        <f>IF(IA19&gt;0,VLOOKUP(Бланк!$I$24,D19:F19,3,FALSE),"")</f>
        <v>#N/A</v>
      </c>
      <c r="ID19" s="142" t="str">
        <f t="shared" si="46"/>
        <v xml:space="preserve"> F 1-11</v>
      </c>
      <c r="IE19" s="142" t="e">
        <f t="shared" si="47"/>
        <v>#N/A</v>
      </c>
      <c r="IF19" s="142" t="str">
        <f>IF(ISERROR(IE19),"",INDEX(Профиль!$B$2:HV217,IE19,2))</f>
        <v/>
      </c>
      <c r="IG19" s="142" t="e">
        <f>VLOOKUP(ROW(EA18),IA$2:$IC$201,3,FALSE)</f>
        <v>#N/A</v>
      </c>
      <c r="IH19" s="142">
        <f>IF(ISNUMBER(SEARCH(Бланк!$K$24,IF19)),MAX($IH$1:IH18)+1,0)</f>
        <v>0</v>
      </c>
      <c r="II19" s="142" t="str">
        <f t="shared" si="48"/>
        <v/>
      </c>
      <c r="IJ19" s="142" t="e">
        <f t="shared" si="49"/>
        <v>#N/A</v>
      </c>
      <c r="IM19" s="142" t="s">
        <v>151</v>
      </c>
      <c r="IN19" s="142" t="e">
        <f>(INDEX(Профиль!$B$2:$ZY$1001,IL2,18)+3)*Бланк!$C24+8</f>
        <v>#N/A</v>
      </c>
      <c r="IO19" s="142" t="e">
        <f>IN19*Бланк!$E24*Бланк!$G24*Бланк!$C24/100000000</f>
        <v>#N/A</v>
      </c>
      <c r="IP19" s="142" t="e">
        <f>CONCATENATE(Бланк!$E24+8,"х",Бланк!$G24+8,"х",Лист2!IN19)</f>
        <v>#N/A</v>
      </c>
    </row>
    <row r="20" spans="1:250" x14ac:dyDescent="0.25">
      <c r="A20" s="142">
        <v>20</v>
      </c>
      <c r="B20" s="142">
        <f>IF(AND($E$1="ПУСТО",Профиль!B20&lt;&gt;""),MAX($B$1:B19)+1,IF(ISNUMBER(SEARCH($E$1,Профиль!G20)),MAX($B$1:B19)+1,0))</f>
        <v>19</v>
      </c>
      <c r="D20" s="142" t="str">
        <f>IF(ISERROR(F20),"",INDEX(Профиль!$B$2:$E$1001,F20,1))</f>
        <v xml:space="preserve"> F 1-11</v>
      </c>
      <c r="E20" s="142" t="str">
        <f>IF(ISERROR(F20),"",INDEX(Профиль!$B$2:$E$1001,F20,2))</f>
        <v>Черный матовый</v>
      </c>
      <c r="F20" s="142">
        <f>MATCH(ROW(A19),$B$2:B26,0)</f>
        <v>19</v>
      </c>
      <c r="G20" s="142" t="str">
        <f>IF(AND(COUNTIF(D$2:D20,D20)=1,D20&lt;&gt;""),COUNT(G$1:G19)+1,"")</f>
        <v/>
      </c>
      <c r="H20" s="142" t="str">
        <f t="shared" si="0"/>
        <v xml:space="preserve"> F 1-11</v>
      </c>
      <c r="I20" s="142" t="e">
        <f t="shared" si="1"/>
        <v>#N/A</v>
      </c>
      <c r="J20" s="142">
        <f>IF(ISNUMBER(SEARCH(Бланк!$I$6,D20)),MAX($J$1:J19)+1,0)</f>
        <v>0</v>
      </c>
      <c r="K20" s="142" t="str">
        <f>VLOOKUP(F20,Профиль!A20:AI1534,2,FALSE)</f>
        <v xml:space="preserve"> F 1-11</v>
      </c>
      <c r="L20" s="142" t="str">
        <f>IF(J20&gt;0,VLOOKUP(Бланк!$I$6,D20:F30,3,FALSE),"")</f>
        <v/>
      </c>
      <c r="M20" s="142" t="e">
        <f t="shared" si="2"/>
        <v>#N/A</v>
      </c>
      <c r="N20" s="142" t="e">
        <f t="shared" si="3"/>
        <v>#N/A</v>
      </c>
      <c r="O20" s="142" t="str">
        <f>IF(ISERROR(N20),"",INDEX(Профиль!$B$2:DD15024,N20,2))</f>
        <v/>
      </c>
      <c r="P20" s="142" t="e">
        <f t="shared" si="4"/>
        <v>#N/A</v>
      </c>
      <c r="Q20" s="142">
        <f>IF(ISNUMBER(SEARCH(Бланк!$K$6,O20)),MAX($Q$1:Q19)+1,0)</f>
        <v>0</v>
      </c>
      <c r="R20" s="142" t="str">
        <f t="shared" si="5"/>
        <v/>
      </c>
      <c r="S20" s="142" t="e">
        <f t="shared" si="6"/>
        <v>#N/A</v>
      </c>
      <c r="V20" s="142" t="s">
        <v>135</v>
      </c>
      <c r="AA20" s="142">
        <f>IF(ISNUMBER(SEARCH(Бланк!$I$8,D20)),MAX($AA$1:AA19)+1,0)</f>
        <v>19</v>
      </c>
      <c r="AB20" s="142" t="str">
        <f>VLOOKUP(F20,Профиль!A20:AI1534,2,FALSE)</f>
        <v xml:space="preserve"> F 1-11</v>
      </c>
      <c r="AC20" s="142" t="e">
        <f>IF(AA20&gt;0,VLOOKUP(Бланк!$I$8,D20:F20,3,FALSE),"")</f>
        <v>#N/A</v>
      </c>
      <c r="AD20" s="142" t="str">
        <f t="shared" si="7"/>
        <v xml:space="preserve"> F 1-11</v>
      </c>
      <c r="AE20" s="142" t="e">
        <f t="shared" si="8"/>
        <v>#N/A</v>
      </c>
      <c r="AF20" s="142" t="str">
        <f>IF(ISERROR(AE20),"",INDEX(Профиль!$B$2:V218,AE20,2))</f>
        <v/>
      </c>
      <c r="AG20" s="142" t="e">
        <f t="shared" si="9"/>
        <v>#N/A</v>
      </c>
      <c r="AH20" s="142">
        <f>IF(ISNUMBER(SEARCH(Бланк!$K$8,AF20)),MAX($AH$1:AH19)+1,0)</f>
        <v>0</v>
      </c>
      <c r="AI20" s="142" t="str">
        <f t="shared" si="10"/>
        <v/>
      </c>
      <c r="AM20" s="142" t="s">
        <v>135</v>
      </c>
      <c r="BA20" s="142">
        <f>IF(ISNUMBER(SEARCH(Бланк!$I$10,D20)),MAX($BA$1:BA19)+1,0)</f>
        <v>19</v>
      </c>
      <c r="BB20" s="142" t="str">
        <f>VLOOKUP(F20,Профиль!A20:AI1534,2,FALSE)</f>
        <v xml:space="preserve"> F 1-11</v>
      </c>
      <c r="BC20" s="142" t="e">
        <f>IF(BA20&gt;0,VLOOKUP(Бланк!$I$10,D20:F20,3,FALSE),"")</f>
        <v>#N/A</v>
      </c>
      <c r="BD20" s="142" t="str">
        <f t="shared" si="13"/>
        <v xml:space="preserve"> F 1-11</v>
      </c>
      <c r="BE20" s="142" t="e">
        <f t="shared" si="14"/>
        <v>#N/A</v>
      </c>
      <c r="BF20" s="142" t="str">
        <f>IF(ISERROR(BE20),"",INDEX(Профиль!$B$2:AV218,BE20,2))</f>
        <v/>
      </c>
      <c r="BG20" s="142" t="e">
        <f t="shared" si="15"/>
        <v>#N/A</v>
      </c>
      <c r="BH20" s="142">
        <f>IF(ISNUMBER(SEARCH(Бланк!$K$10,BF20)),MAX($BH$1:BH19)+1,0)</f>
        <v>0</v>
      </c>
      <c r="BI20" s="142" t="str">
        <f t="shared" si="16"/>
        <v/>
      </c>
      <c r="BJ20" s="142" t="e">
        <f t="shared" si="50"/>
        <v>#N/A</v>
      </c>
      <c r="BM20" s="142" t="s">
        <v>135</v>
      </c>
      <c r="CA20" s="142">
        <f>IF(ISNUMBER(SEARCH(Бланк!$I$12,D20)),MAX($CA$1:CA19)+1,0)</f>
        <v>19</v>
      </c>
      <c r="CB20" s="142" t="str">
        <f>VLOOKUP(F20,Профиль!A20:AI1534,2,FALSE)</f>
        <v xml:space="preserve"> F 1-11</v>
      </c>
      <c r="CC20" s="142" t="e">
        <f>IF(CA20&gt;0,VLOOKUP(Бланк!$I$12,D20:F20,3,FALSE),"")</f>
        <v>#N/A</v>
      </c>
      <c r="CD20" s="142" t="str">
        <f t="shared" si="17"/>
        <v xml:space="preserve"> F 1-11</v>
      </c>
      <c r="CE20" s="142" t="e">
        <f t="shared" si="18"/>
        <v>#N/A</v>
      </c>
      <c r="CF20" s="142" t="str">
        <f>IF(ISERROR(CE20),"",INDEX(Профиль!$B$2:BV218,CE20,2))</f>
        <v/>
      </c>
      <c r="CG20" s="142" t="e">
        <f t="shared" si="19"/>
        <v>#N/A</v>
      </c>
      <c r="CH20" s="142">
        <f>IF(ISNUMBER(SEARCH(Бланк!$K$12,CF20)),MAX($CH$1:CH19)+1,0)</f>
        <v>0</v>
      </c>
      <c r="CI20" s="142" t="str">
        <f t="shared" si="20"/>
        <v/>
      </c>
      <c r="CJ20" s="142" t="e">
        <f t="shared" si="21"/>
        <v>#N/A</v>
      </c>
      <c r="CM20" s="142" t="s">
        <v>135</v>
      </c>
      <c r="DA20" s="142">
        <f>IF(ISNUMBER(SEARCH(Бланк!$I$14,D20)),MAX($DA$1:DA19)+1,0)</f>
        <v>19</v>
      </c>
      <c r="DB20" s="142" t="str">
        <f>VLOOKUP(F20,Профиль!A20:BI1534,2,FALSE)</f>
        <v xml:space="preserve"> F 1-11</v>
      </c>
      <c r="DC20" s="142" t="e">
        <f>IF(DA20&gt;0,VLOOKUP(Бланк!$I$14,D20:F20,3,FALSE),"")</f>
        <v>#N/A</v>
      </c>
      <c r="DD20" s="142" t="str">
        <f t="shared" si="22"/>
        <v xml:space="preserve"> F 1-11</v>
      </c>
      <c r="DE20" s="142" t="e">
        <f t="shared" si="23"/>
        <v>#N/A</v>
      </c>
      <c r="DF20" s="142" t="str">
        <f>IF(ISERROR(DE20),"",INDEX(Профиль!$B$2:CV218,DE20,2))</f>
        <v/>
      </c>
      <c r="DG20" s="142" t="e">
        <f t="shared" si="24"/>
        <v>#N/A</v>
      </c>
      <c r="DH20" s="142">
        <f>IF(ISNUMBER(SEARCH(Бланк!$K$14,DF20)),MAX($DH$1:DH19)+1,0)</f>
        <v>0</v>
      </c>
      <c r="DI20" s="142" t="str">
        <f t="shared" si="25"/>
        <v/>
      </c>
      <c r="DJ20" s="142" t="e">
        <f t="shared" si="26"/>
        <v>#N/A</v>
      </c>
      <c r="DM20" s="142" t="s">
        <v>135</v>
      </c>
      <c r="EA20" s="142">
        <f>IF(ISNUMBER(SEARCH(Бланк!$I$16,D20)),MAX($EA$1:EA19)+1,0)</f>
        <v>19</v>
      </c>
      <c r="EB20" s="142" t="str">
        <f>VLOOKUP(F20,Профиль!A20:CI1534,2,FALSE)</f>
        <v xml:space="preserve"> F 1-11</v>
      </c>
      <c r="EC20" s="142" t="e">
        <f>IF(EA20&gt;0,VLOOKUP(Бланк!$I$16,D20:F20,3,FALSE),"")</f>
        <v>#N/A</v>
      </c>
      <c r="ED20" s="142" t="str">
        <f t="shared" si="27"/>
        <v xml:space="preserve"> F 1-11</v>
      </c>
      <c r="EE20" s="142" t="e">
        <f t="shared" si="28"/>
        <v>#N/A</v>
      </c>
      <c r="EF20" s="142" t="str">
        <f>IF(ISERROR(EE20),"",INDEX(Профиль!$B$2:DV218,EE20,2))</f>
        <v/>
      </c>
      <c r="EG20" s="142" t="e">
        <f t="shared" si="29"/>
        <v>#N/A</v>
      </c>
      <c r="EH20" s="142">
        <f>IF(ISNUMBER(SEARCH(Бланк!$K$16,EF20)),MAX($EH$1:EH19)+1,0)</f>
        <v>0</v>
      </c>
      <c r="EI20" s="142" t="str">
        <f t="shared" si="30"/>
        <v/>
      </c>
      <c r="EJ20" s="142" t="e">
        <f t="shared" si="51"/>
        <v>#N/A</v>
      </c>
      <c r="EM20" s="142" t="s">
        <v>135</v>
      </c>
      <c r="FA20" s="142">
        <f>IF(ISNUMBER(SEARCH(Бланк!$I$18,D20)),MAX($FA$1:FA19)+1,0)</f>
        <v>19</v>
      </c>
      <c r="FB20" s="142" t="str">
        <f>VLOOKUP(F20,Профиль!A20:DI1534,2,FALSE)</f>
        <v xml:space="preserve"> F 1-11</v>
      </c>
      <c r="FC20" s="142" t="e">
        <f>IF(FA20&gt;0,VLOOKUP(Бланк!$I$18,D20:F20,3,FALSE),"")</f>
        <v>#N/A</v>
      </c>
      <c r="FD20" s="142" t="str">
        <f t="shared" si="31"/>
        <v xml:space="preserve"> F 1-11</v>
      </c>
      <c r="FE20" s="142" t="e">
        <f t="shared" si="32"/>
        <v>#N/A</v>
      </c>
      <c r="FF20" s="142" t="str">
        <f>IF(ISERROR(FE20),"",INDEX(Профиль!$B$2:EV218,FE20,2))</f>
        <v/>
      </c>
      <c r="FG20" s="142" t="e">
        <f t="shared" si="33"/>
        <v>#N/A</v>
      </c>
      <c r="FH20" s="142">
        <f>IF(ISNUMBER(SEARCH(Бланк!$K$18,FF20)),MAX($FH$1:FH19)+1,0)</f>
        <v>0</v>
      </c>
      <c r="FI20" s="142" t="str">
        <f t="shared" si="34"/>
        <v/>
      </c>
      <c r="FJ20" s="142" t="e">
        <f t="shared" si="35"/>
        <v>#N/A</v>
      </c>
      <c r="FM20" s="142" t="s">
        <v>135</v>
      </c>
      <c r="GA20" s="142">
        <f>IF(ISNUMBER(SEARCH(Бланк!$I$20,D20)),MAX($GA$1:GA19)+1,0)</f>
        <v>19</v>
      </c>
      <c r="GB20" s="142" t="str">
        <f>VLOOKUP(F20,Профиль!A20:EI1534,2,FALSE)</f>
        <v xml:space="preserve"> F 1-11</v>
      </c>
      <c r="GC20" s="142" t="e">
        <f>IF(GA20&gt;0,VLOOKUP(Бланк!$I$20,D20:F20,3,FALSE),"")</f>
        <v>#N/A</v>
      </c>
      <c r="GD20" s="142" t="str">
        <f t="shared" si="36"/>
        <v xml:space="preserve"> F 1-11</v>
      </c>
      <c r="GE20" s="142" t="e">
        <f t="shared" si="37"/>
        <v>#N/A</v>
      </c>
      <c r="GF20" s="142" t="str">
        <f>IF(ISERROR(GE20),"",INDEX(Профиль!$B$2:FV218,GE20,2))</f>
        <v/>
      </c>
      <c r="GG20" s="142" t="e">
        <f t="shared" si="38"/>
        <v>#N/A</v>
      </c>
      <c r="GH20" s="142">
        <f>IF(ISNUMBER(SEARCH(Бланк!$K$20,GF20)),MAX($GH$1:GH19)+1,0)</f>
        <v>0</v>
      </c>
      <c r="GI20" s="142" t="str">
        <f t="shared" si="39"/>
        <v/>
      </c>
      <c r="GJ20" s="142" t="e">
        <f t="shared" si="40"/>
        <v>#N/A</v>
      </c>
      <c r="GM20" s="142" t="s">
        <v>135</v>
      </c>
      <c r="HA20" s="142">
        <f>IF(ISNUMBER(SEARCH(Бланк!$I$22,D20)),MAX($HA$1:HA19)+1,0)</f>
        <v>19</v>
      </c>
      <c r="HB20" s="142" t="str">
        <f>VLOOKUP(F20,Профиль!A20:FI1534,2,FALSE)</f>
        <v xml:space="preserve"> F 1-11</v>
      </c>
      <c r="HC20" s="142" t="e">
        <f>IF(HA20&gt;0,VLOOKUP(Бланк!$I$22,D20:F20,3,FALSE),"")</f>
        <v>#N/A</v>
      </c>
      <c r="HD20" s="142" t="str">
        <f t="shared" si="41"/>
        <v xml:space="preserve"> F 1-11</v>
      </c>
      <c r="HE20" s="142" t="e">
        <f t="shared" si="42"/>
        <v>#N/A</v>
      </c>
      <c r="HF20" s="142" t="str">
        <f>IF(ISERROR(HE20),"",INDEX(Профиль!$B$2:GV218,HE20,2))</f>
        <v/>
      </c>
      <c r="HG20" s="142" t="e">
        <f t="shared" si="43"/>
        <v>#N/A</v>
      </c>
      <c r="HH20" s="142">
        <f>IF(ISNUMBER(SEARCH(Бланк!$K$22,HF20)),MAX($HH$1:HH19)+1,0)</f>
        <v>0</v>
      </c>
      <c r="HI20" s="142" t="str">
        <f t="shared" si="44"/>
        <v/>
      </c>
      <c r="HJ20" s="142" t="e">
        <f t="shared" si="45"/>
        <v>#N/A</v>
      </c>
      <c r="HM20" s="142" t="s">
        <v>135</v>
      </c>
      <c r="IA20" s="142">
        <f>IF(ISNUMBER(SEARCH(Бланк!$I$24,D20)),MAX($IA$1:IA19)+1,0)</f>
        <v>19</v>
      </c>
      <c r="IB20" s="142" t="str">
        <f>VLOOKUP(F20,Профиль!A20:GI1534,2,FALSE)</f>
        <v xml:space="preserve"> F 1-11</v>
      </c>
      <c r="IC20" s="142" t="e">
        <f>IF(IA20&gt;0,VLOOKUP(Бланк!$I$24,D20:F20,3,FALSE),"")</f>
        <v>#N/A</v>
      </c>
      <c r="ID20" s="142" t="str">
        <f t="shared" si="46"/>
        <v xml:space="preserve"> F 1-11</v>
      </c>
      <c r="IE20" s="142" t="e">
        <f t="shared" si="47"/>
        <v>#N/A</v>
      </c>
      <c r="IF20" s="142" t="str">
        <f>IF(ISERROR(IE20),"",INDEX(Профиль!$B$2:HV218,IE20,2))</f>
        <v/>
      </c>
      <c r="IG20" s="142" t="e">
        <f>VLOOKUP(ROW(EA19),IA$2:$IC$201,3,FALSE)</f>
        <v>#N/A</v>
      </c>
      <c r="IH20" s="142">
        <f>IF(ISNUMBER(SEARCH(Бланк!$K$24,IF20)),MAX($IH$1:IH19)+1,0)</f>
        <v>0</v>
      </c>
      <c r="II20" s="142" t="str">
        <f t="shared" si="48"/>
        <v/>
      </c>
      <c r="IJ20" s="142" t="e">
        <f t="shared" si="49"/>
        <v>#N/A</v>
      </c>
      <c r="IM20" s="142" t="s">
        <v>135</v>
      </c>
    </row>
    <row r="21" spans="1:250" x14ac:dyDescent="0.25">
      <c r="A21" s="142">
        <v>21</v>
      </c>
      <c r="B21" s="142">
        <f>IF(AND($E$1="ПУСТО",Профиль!B21&lt;&gt;""),MAX($B$1:B20)+1,IF(ISNUMBER(SEARCH($E$1,Профиль!G21)),MAX($B$1:B20)+1,0))</f>
        <v>20</v>
      </c>
      <c r="D21" s="142" t="str">
        <f>IF(ISERROR(F21),"",INDEX(Профиль!$B$2:$E$1001,F21,1))</f>
        <v xml:space="preserve"> F 1-11</v>
      </c>
      <c r="E21" s="142" t="str">
        <f>IF(ISERROR(F21),"",INDEX(Профиль!$B$2:$E$1001,F21,2))</f>
        <v>Белый</v>
      </c>
      <c r="F21" s="142">
        <f>MATCH(ROW(A20),$B$2:B27,0)</f>
        <v>20</v>
      </c>
      <c r="G21" s="142" t="str">
        <f>IF(AND(COUNTIF(D$2:D21,D21)=1,D21&lt;&gt;""),COUNT(G$1:G20)+1,"")</f>
        <v/>
      </c>
      <c r="H21" s="142" t="str">
        <f t="shared" si="0"/>
        <v xml:space="preserve"> F 1-11</v>
      </c>
      <c r="I21" s="142" t="e">
        <f t="shared" si="1"/>
        <v>#N/A</v>
      </c>
      <c r="J21" s="142">
        <f>IF(ISNUMBER(SEARCH(Бланк!$I$6,D21)),MAX($J$1:J20)+1,0)</f>
        <v>0</v>
      </c>
      <c r="K21" s="142" t="str">
        <f>VLOOKUP(F21,Профиль!A21:AI1535,2,FALSE)</f>
        <v xml:space="preserve"> F 1-11</v>
      </c>
      <c r="L21" s="142" t="str">
        <f>IF(J21&gt;0,VLOOKUP(Бланк!$I$6,D21:F31,3,FALSE),"")</f>
        <v/>
      </c>
      <c r="M21" s="142" t="e">
        <f t="shared" si="2"/>
        <v>#N/A</v>
      </c>
      <c r="N21" s="142" t="e">
        <f t="shared" si="3"/>
        <v>#N/A</v>
      </c>
      <c r="O21" s="142" t="str">
        <f>IF(ISERROR(N21),"",INDEX(Профиль!$B$2:DD15025,N21,2))</f>
        <v/>
      </c>
      <c r="P21" s="142" t="e">
        <f t="shared" si="4"/>
        <v>#N/A</v>
      </c>
      <c r="Q21" s="142">
        <f>IF(ISNUMBER(SEARCH(Бланк!$K$6,O21)),MAX($Q$1:Q20)+1,0)</f>
        <v>0</v>
      </c>
      <c r="R21" s="142" t="str">
        <f t="shared" si="5"/>
        <v/>
      </c>
      <c r="S21" s="142" t="e">
        <f t="shared" si="6"/>
        <v>#N/A</v>
      </c>
      <c r="V21" s="142" t="s">
        <v>9</v>
      </c>
      <c r="W21" s="142">
        <f>INDEX(Профиль!$B$2:$Y$1001,U2,19)</f>
        <v>0.27900000000000003</v>
      </c>
      <c r="X21" s="142">
        <f>X7</f>
        <v>3.3580000000000001</v>
      </c>
      <c r="Y21" s="142">
        <f>X21*W21</f>
        <v>0.9368820000000001</v>
      </c>
      <c r="AA21" s="142">
        <f>IF(ISNUMBER(SEARCH(Бланк!$I$8,D21)),MAX($AA$1:AA20)+1,0)</f>
        <v>20</v>
      </c>
      <c r="AB21" s="142" t="str">
        <f>VLOOKUP(F21,Профиль!A21:AI1535,2,FALSE)</f>
        <v xml:space="preserve"> F 1-11</v>
      </c>
      <c r="AC21" s="142" t="e">
        <f>IF(AA21&gt;0,VLOOKUP(Бланк!$I$8,D21:F21,3,FALSE),"")</f>
        <v>#N/A</v>
      </c>
      <c r="AD21" s="142" t="str">
        <f t="shared" si="7"/>
        <v xml:space="preserve"> F 1-11</v>
      </c>
      <c r="AE21" s="142" t="e">
        <f t="shared" si="8"/>
        <v>#N/A</v>
      </c>
      <c r="AF21" s="142" t="str">
        <f>IF(ISERROR(AE21),"",INDEX(Профиль!$B$2:V219,AE21,2))</f>
        <v/>
      </c>
      <c r="AG21" s="142" t="e">
        <f t="shared" si="9"/>
        <v>#N/A</v>
      </c>
      <c r="AH21" s="142">
        <f>IF(ISNUMBER(SEARCH(Бланк!$K$8,AF21)),MAX($AH$1:AH20)+1,0)</f>
        <v>0</v>
      </c>
      <c r="AI21" s="142" t="str">
        <f t="shared" si="10"/>
        <v/>
      </c>
      <c r="AM21" s="142" t="s">
        <v>9</v>
      </c>
      <c r="AN21" s="142" t="e">
        <f>INDEX(Профиль!$B$2:$Y$1001,AL2,19)</f>
        <v>#N/A</v>
      </c>
      <c r="AO21" s="142">
        <f>AO7</f>
        <v>0</v>
      </c>
      <c r="AP21" s="142" t="e">
        <f>AO21*AN21</f>
        <v>#N/A</v>
      </c>
      <c r="BA21" s="142">
        <f>IF(ISNUMBER(SEARCH(Бланк!$I$10,D21)),MAX($BA$1:BA20)+1,0)</f>
        <v>20</v>
      </c>
      <c r="BB21" s="142" t="str">
        <f>VLOOKUP(F21,Профиль!A21:AI1535,2,FALSE)</f>
        <v xml:space="preserve"> F 1-11</v>
      </c>
      <c r="BC21" s="142" t="e">
        <f>IF(BA21&gt;0,VLOOKUP(Бланк!$I$10,D21:F21,3,FALSE),"")</f>
        <v>#N/A</v>
      </c>
      <c r="BD21" s="142" t="str">
        <f t="shared" si="13"/>
        <v xml:space="preserve"> F 1-11</v>
      </c>
      <c r="BE21" s="142" t="e">
        <f t="shared" si="14"/>
        <v>#N/A</v>
      </c>
      <c r="BF21" s="142" t="str">
        <f>IF(ISERROR(BE21),"",INDEX(Профиль!$B$2:AV219,BE21,2))</f>
        <v/>
      </c>
      <c r="BG21" s="142" t="e">
        <f t="shared" si="15"/>
        <v>#N/A</v>
      </c>
      <c r="BH21" s="142">
        <f>IF(ISNUMBER(SEARCH(Бланк!$K$10,BF21)),MAX($BH$1:BH20)+1,0)</f>
        <v>0</v>
      </c>
      <c r="BI21" s="142" t="str">
        <f t="shared" si="16"/>
        <v/>
      </c>
      <c r="BM21" s="142" t="s">
        <v>9</v>
      </c>
      <c r="BN21" s="142" t="e">
        <f>INDEX(Профиль!$B$2:$Y$1001,BL2,19)</f>
        <v>#N/A</v>
      </c>
      <c r="BO21" s="142">
        <f>BO7</f>
        <v>0</v>
      </c>
      <c r="BP21" s="142" t="e">
        <f>BO21*BN21</f>
        <v>#N/A</v>
      </c>
      <c r="CA21" s="142">
        <f>IF(ISNUMBER(SEARCH(Бланк!$I$12,D21)),MAX($CA$1:CA20)+1,0)</f>
        <v>20</v>
      </c>
      <c r="CB21" s="142" t="str">
        <f>VLOOKUP(F21,Профиль!A21:AI1535,2,FALSE)</f>
        <v xml:space="preserve"> F 1-11</v>
      </c>
      <c r="CC21" s="142" t="e">
        <f>IF(CA21&gt;0,VLOOKUP(Бланк!$I$12,D21:F21,3,FALSE),"")</f>
        <v>#N/A</v>
      </c>
      <c r="CD21" s="142" t="str">
        <f t="shared" si="17"/>
        <v xml:space="preserve"> F 1-11</v>
      </c>
      <c r="CE21" s="142" t="e">
        <f t="shared" si="18"/>
        <v>#N/A</v>
      </c>
      <c r="CF21" s="142" t="str">
        <f>IF(ISERROR(CE21),"",INDEX(Профиль!$B$2:BV219,CE21,2))</f>
        <v/>
      </c>
      <c r="CG21" s="142" t="e">
        <f t="shared" si="19"/>
        <v>#N/A</v>
      </c>
      <c r="CH21" s="142">
        <f>IF(ISNUMBER(SEARCH(Бланк!$K$12,CF21)),MAX($CH$1:CH20)+1,0)</f>
        <v>0</v>
      </c>
      <c r="CI21" s="142" t="str">
        <f t="shared" si="20"/>
        <v/>
      </c>
      <c r="CJ21" s="142" t="e">
        <f t="shared" si="21"/>
        <v>#N/A</v>
      </c>
      <c r="CM21" s="142" t="s">
        <v>9</v>
      </c>
      <c r="CN21" s="142" t="e">
        <f>INDEX(Профиль!$B$2:$Y$1001,CL2,19)</f>
        <v>#N/A</v>
      </c>
      <c r="CO21" s="142">
        <f>CO7</f>
        <v>0</v>
      </c>
      <c r="CP21" s="142" t="e">
        <f>CO21*CN21</f>
        <v>#N/A</v>
      </c>
      <c r="DA21" s="142">
        <f>IF(ISNUMBER(SEARCH(Бланк!$I$14,D21)),MAX($DA$1:DA20)+1,0)</f>
        <v>20</v>
      </c>
      <c r="DB21" s="142" t="str">
        <f>VLOOKUP(F21,Профиль!A21:BI1535,2,FALSE)</f>
        <v xml:space="preserve"> F 1-11</v>
      </c>
      <c r="DC21" s="142" t="e">
        <f>IF(DA21&gt;0,VLOOKUP(Бланк!$I$14,D21:F21,3,FALSE),"")</f>
        <v>#N/A</v>
      </c>
      <c r="DD21" s="142" t="str">
        <f t="shared" si="22"/>
        <v xml:space="preserve"> F 1-11</v>
      </c>
      <c r="DE21" s="142" t="e">
        <f t="shared" si="23"/>
        <v>#N/A</v>
      </c>
      <c r="DF21" s="142" t="str">
        <f>IF(ISERROR(DE21),"",INDEX(Профиль!$B$2:CV219,DE21,2))</f>
        <v/>
      </c>
      <c r="DG21" s="142" t="e">
        <f t="shared" si="24"/>
        <v>#N/A</v>
      </c>
      <c r="DH21" s="142">
        <f>IF(ISNUMBER(SEARCH(Бланк!$K$14,DF21)),MAX($DH$1:DH20)+1,0)</f>
        <v>0</v>
      </c>
      <c r="DI21" s="142" t="str">
        <f t="shared" si="25"/>
        <v/>
      </c>
      <c r="DJ21" s="142" t="e">
        <f t="shared" si="26"/>
        <v>#N/A</v>
      </c>
      <c r="DM21" s="142" t="s">
        <v>9</v>
      </c>
      <c r="DN21" s="142" t="e">
        <f>INDEX(Профиль!$B$2:$Y$1001,DL2,19)</f>
        <v>#N/A</v>
      </c>
      <c r="DO21" s="142">
        <f>DO7</f>
        <v>0</v>
      </c>
      <c r="DP21" s="142" t="e">
        <f>DO21*DN21</f>
        <v>#N/A</v>
      </c>
      <c r="EA21" s="142">
        <f>IF(ISNUMBER(SEARCH(Бланк!$I$16,D21)),MAX($EA$1:EA20)+1,0)</f>
        <v>20</v>
      </c>
      <c r="EB21" s="142" t="str">
        <f>VLOOKUP(F21,Профиль!A21:CI1535,2,FALSE)</f>
        <v xml:space="preserve"> F 1-11</v>
      </c>
      <c r="EC21" s="142" t="e">
        <f>IF(EA21&gt;0,VLOOKUP(Бланк!$I$16,D21:F21,3,FALSE),"")</f>
        <v>#N/A</v>
      </c>
      <c r="ED21" s="142" t="str">
        <f t="shared" si="27"/>
        <v xml:space="preserve"> F 1-11</v>
      </c>
      <c r="EE21" s="142" t="e">
        <f t="shared" si="28"/>
        <v>#N/A</v>
      </c>
      <c r="EF21" s="142" t="str">
        <f>IF(ISERROR(EE21),"",INDEX(Профиль!$B$2:DV219,EE21,2))</f>
        <v/>
      </c>
      <c r="EG21" s="142" t="e">
        <f t="shared" si="29"/>
        <v>#N/A</v>
      </c>
      <c r="EH21" s="142">
        <f>IF(ISNUMBER(SEARCH(Бланк!$K$16,EF21)),MAX($EH$1:EH20)+1,0)</f>
        <v>0</v>
      </c>
      <c r="EI21" s="142" t="str">
        <f t="shared" si="30"/>
        <v/>
      </c>
      <c r="EJ21" s="142" t="e">
        <f t="shared" si="51"/>
        <v>#N/A</v>
      </c>
      <c r="EM21" s="142" t="s">
        <v>9</v>
      </c>
      <c r="EN21" s="142" t="e">
        <f>INDEX(Профиль!$B$2:$Y$1001,EL2,19)</f>
        <v>#N/A</v>
      </c>
      <c r="EO21" s="142">
        <f>EO7</f>
        <v>0</v>
      </c>
      <c r="EP21" s="142" t="e">
        <f>EO21*EN21</f>
        <v>#N/A</v>
      </c>
      <c r="FA21" s="142">
        <f>IF(ISNUMBER(SEARCH(Бланк!$I$18,D21)),MAX($FA$1:FA20)+1,0)</f>
        <v>20</v>
      </c>
      <c r="FB21" s="142" t="str">
        <f>VLOOKUP(F21,Профиль!A21:DI1535,2,FALSE)</f>
        <v xml:space="preserve"> F 1-11</v>
      </c>
      <c r="FC21" s="142" t="e">
        <f>IF(FA21&gt;0,VLOOKUP(Бланк!$I$18,D21:F21,3,FALSE),"")</f>
        <v>#N/A</v>
      </c>
      <c r="FD21" s="142" t="str">
        <f t="shared" si="31"/>
        <v xml:space="preserve"> F 1-11</v>
      </c>
      <c r="FE21" s="142" t="e">
        <f t="shared" si="32"/>
        <v>#N/A</v>
      </c>
      <c r="FF21" s="142" t="str">
        <f>IF(ISERROR(FE21),"",INDEX(Профиль!$B$2:EV219,FE21,2))</f>
        <v/>
      </c>
      <c r="FG21" s="142" t="e">
        <f t="shared" si="33"/>
        <v>#N/A</v>
      </c>
      <c r="FH21" s="142">
        <f>IF(ISNUMBER(SEARCH(Бланк!$K$18,FF21)),MAX($FH$1:FH20)+1,0)</f>
        <v>0</v>
      </c>
      <c r="FI21" s="142" t="str">
        <f t="shared" si="34"/>
        <v/>
      </c>
      <c r="FJ21" s="142" t="e">
        <f t="shared" si="35"/>
        <v>#N/A</v>
      </c>
      <c r="FM21" s="142" t="s">
        <v>9</v>
      </c>
      <c r="FN21" s="142" t="e">
        <f>INDEX(Профиль!$B$2:$Y$1001,FL2,19)</f>
        <v>#N/A</v>
      </c>
      <c r="FO21" s="142">
        <f>FO7</f>
        <v>0</v>
      </c>
      <c r="FP21" s="142" t="e">
        <f>FO21*FN21</f>
        <v>#N/A</v>
      </c>
      <c r="GA21" s="142">
        <f>IF(ISNUMBER(SEARCH(Бланк!$I$20,D21)),MAX($GA$1:GA20)+1,0)</f>
        <v>20</v>
      </c>
      <c r="GB21" s="142" t="str">
        <f>VLOOKUP(F21,Профиль!A21:EI1535,2,FALSE)</f>
        <v xml:space="preserve"> F 1-11</v>
      </c>
      <c r="GC21" s="142" t="e">
        <f>IF(GA21&gt;0,VLOOKUP(Бланк!$I$20,D21:F21,3,FALSE),"")</f>
        <v>#N/A</v>
      </c>
      <c r="GD21" s="142" t="str">
        <f t="shared" si="36"/>
        <v xml:space="preserve"> F 1-11</v>
      </c>
      <c r="GE21" s="142" t="e">
        <f t="shared" si="37"/>
        <v>#N/A</v>
      </c>
      <c r="GF21" s="142" t="str">
        <f>IF(ISERROR(GE21),"",INDEX(Профиль!$B$2:FV219,GE21,2))</f>
        <v/>
      </c>
      <c r="GG21" s="142" t="e">
        <f t="shared" si="38"/>
        <v>#N/A</v>
      </c>
      <c r="GH21" s="142">
        <f>IF(ISNUMBER(SEARCH(Бланк!$K$20,GF21)),MAX($GH$1:GH20)+1,0)</f>
        <v>0</v>
      </c>
      <c r="GI21" s="142" t="str">
        <f t="shared" si="39"/>
        <v/>
      </c>
      <c r="GJ21" s="142" t="e">
        <f t="shared" si="40"/>
        <v>#N/A</v>
      </c>
      <c r="GM21" s="142" t="s">
        <v>9</v>
      </c>
      <c r="GN21" s="142" t="e">
        <f>INDEX(Профиль!$B$2:$Y$1001,GL2,19)</f>
        <v>#N/A</v>
      </c>
      <c r="GO21" s="142">
        <f>GO7</f>
        <v>0</v>
      </c>
      <c r="GP21" s="142" t="e">
        <f>GO21*GN21</f>
        <v>#N/A</v>
      </c>
      <c r="HA21" s="142">
        <f>IF(ISNUMBER(SEARCH(Бланк!$I$22,D21)),MAX($HA$1:HA20)+1,0)</f>
        <v>20</v>
      </c>
      <c r="HB21" s="142" t="str">
        <f>VLOOKUP(F21,Профиль!A21:FI1535,2,FALSE)</f>
        <v xml:space="preserve"> F 1-11</v>
      </c>
      <c r="HC21" s="142" t="e">
        <f>IF(HA21&gt;0,VLOOKUP(Бланк!$I$22,D21:F21,3,FALSE),"")</f>
        <v>#N/A</v>
      </c>
      <c r="HD21" s="142" t="str">
        <f t="shared" si="41"/>
        <v xml:space="preserve"> F 1-11</v>
      </c>
      <c r="HE21" s="142" t="e">
        <f t="shared" si="42"/>
        <v>#N/A</v>
      </c>
      <c r="HF21" s="142" t="str">
        <f>IF(ISERROR(HE21),"",INDEX(Профиль!$B$2:GV219,HE21,2))</f>
        <v/>
      </c>
      <c r="HG21" s="142" t="e">
        <f t="shared" si="43"/>
        <v>#N/A</v>
      </c>
      <c r="HH21" s="142">
        <f>IF(ISNUMBER(SEARCH(Бланк!$K$22,HF21)),MAX($HH$1:HH20)+1,0)</f>
        <v>0</v>
      </c>
      <c r="HI21" s="142" t="str">
        <f t="shared" si="44"/>
        <v/>
      </c>
      <c r="HJ21" s="142" t="e">
        <f t="shared" si="45"/>
        <v>#N/A</v>
      </c>
      <c r="HM21" s="142" t="s">
        <v>9</v>
      </c>
      <c r="HN21" s="142" t="e">
        <f>INDEX(Профиль!$B$2:$Y$1001,HL2,19)</f>
        <v>#N/A</v>
      </c>
      <c r="HO21" s="142">
        <f>HO7</f>
        <v>0</v>
      </c>
      <c r="HP21" s="142" t="e">
        <f>HO21*HN21</f>
        <v>#N/A</v>
      </c>
      <c r="IA21" s="142">
        <f>IF(ISNUMBER(SEARCH(Бланк!$I$24,D21)),MAX($IA$1:IA20)+1,0)</f>
        <v>20</v>
      </c>
      <c r="IB21" s="142" t="str">
        <f>VLOOKUP(F21,Профиль!A21:GI1535,2,FALSE)</f>
        <v xml:space="preserve"> F 1-11</v>
      </c>
      <c r="IC21" s="142" t="e">
        <f>IF(IA21&gt;0,VLOOKUP(Бланк!$I$24,D21:F21,3,FALSE),"")</f>
        <v>#N/A</v>
      </c>
      <c r="ID21" s="142" t="str">
        <f t="shared" si="46"/>
        <v xml:space="preserve"> F 1-11</v>
      </c>
      <c r="IE21" s="142" t="e">
        <f t="shared" si="47"/>
        <v>#N/A</v>
      </c>
      <c r="IF21" s="142" t="str">
        <f>IF(ISERROR(IE21),"",INDEX(Профиль!$B$2:HV219,IE21,2))</f>
        <v/>
      </c>
      <c r="IG21" s="142" t="e">
        <f>VLOOKUP(ROW(EA20),IA$2:$IC$201,3,FALSE)</f>
        <v>#N/A</v>
      </c>
      <c r="IH21" s="142">
        <f>IF(ISNUMBER(SEARCH(Бланк!$K$24,IF21)),MAX($IH$1:IH20)+1,0)</f>
        <v>0</v>
      </c>
      <c r="II21" s="142" t="str">
        <f t="shared" si="48"/>
        <v/>
      </c>
      <c r="IJ21" s="142" t="e">
        <f t="shared" si="49"/>
        <v>#N/A</v>
      </c>
      <c r="IM21" s="142" t="s">
        <v>9</v>
      </c>
      <c r="IN21" s="142" t="e">
        <f>INDEX(Профиль!$B$2:$Y$1001,IL2,19)</f>
        <v>#N/A</v>
      </c>
      <c r="IO21" s="142">
        <f>IO7</f>
        <v>0</v>
      </c>
      <c r="IP21" s="142" t="e">
        <f>IO21*IN21</f>
        <v>#N/A</v>
      </c>
    </row>
    <row r="22" spans="1:250" x14ac:dyDescent="0.25">
      <c r="A22" s="142">
        <v>22</v>
      </c>
      <c r="B22" s="142">
        <f>IF(AND($E$1="ПУСТО",Профиль!B22&lt;&gt;""),MAX($B$1:B21)+1,IF(ISNUMBER(SEARCH($E$1,Профиль!G22)),MAX($B$1:B21)+1,0))</f>
        <v>21</v>
      </c>
      <c r="D22" s="142" t="str">
        <f>IF(ISERROR(F22),"",INDEX(Профиль!$B$2:$E$1001,F22,1))</f>
        <v xml:space="preserve"> F 1-11</v>
      </c>
      <c r="E22" s="142" t="str">
        <f>IF(ISERROR(F22),"",INDEX(Профиль!$B$2:$E$1001,F22,2))</f>
        <v>Золото мат</v>
      </c>
      <c r="F22" s="142">
        <f>MATCH(ROW(A21),$B$2:B28,0)</f>
        <v>21</v>
      </c>
      <c r="G22" s="142" t="str">
        <f>IF(AND(COUNTIF(D$2:D22,D22)=1,D22&lt;&gt;""),COUNT(G$1:G21)+1,"")</f>
        <v/>
      </c>
      <c r="H22" s="142" t="str">
        <f t="shared" si="0"/>
        <v xml:space="preserve"> F 1-11</v>
      </c>
      <c r="I22" s="142" t="e">
        <f t="shared" si="1"/>
        <v>#N/A</v>
      </c>
      <c r="J22" s="142">
        <f>IF(ISNUMBER(SEARCH(Бланк!$I$6,D22)),MAX($J$1:J21)+1,0)</f>
        <v>0</v>
      </c>
      <c r="K22" s="142" t="str">
        <f>VLOOKUP(F22,Профиль!A22:AI1536,2,FALSE)</f>
        <v xml:space="preserve"> F 1-11</v>
      </c>
      <c r="L22" s="142" t="str">
        <f>IF(J22&gt;0,VLOOKUP(Бланк!$I$6,D22:F32,3,FALSE),"")</f>
        <v/>
      </c>
      <c r="M22" s="142" t="e">
        <f t="shared" si="2"/>
        <v>#N/A</v>
      </c>
      <c r="N22" s="142" t="e">
        <f t="shared" si="3"/>
        <v>#N/A</v>
      </c>
      <c r="O22" s="142" t="str">
        <f>IF(ISERROR(N22),"",INDEX(Профиль!$B$2:DD15026,N22,2))</f>
        <v/>
      </c>
      <c r="P22" s="142" t="e">
        <f t="shared" si="4"/>
        <v>#N/A</v>
      </c>
      <c r="Q22" s="142">
        <f>IF(ISNUMBER(SEARCH(Бланк!$K$6,O22)),MAX($Q$1:Q21)+1,0)</f>
        <v>0</v>
      </c>
      <c r="R22" s="142" t="str">
        <f t="shared" si="5"/>
        <v/>
      </c>
      <c r="S22" s="142" t="e">
        <f t="shared" si="6"/>
        <v>#N/A</v>
      </c>
      <c r="V22" s="142" t="s">
        <v>147</v>
      </c>
      <c r="W22" s="142">
        <f>INDEX(Профиль!$B$2:$Y$1001,U2,20)</f>
        <v>0.05</v>
      </c>
      <c r="X22" s="142">
        <f>X8</f>
        <v>4</v>
      </c>
      <c r="Y22" s="142">
        <f>X22*W22</f>
        <v>0.2</v>
      </c>
      <c r="AA22" s="142">
        <f>IF(ISNUMBER(SEARCH(Бланк!$I$8,D22)),MAX($AA$1:AA21)+1,0)</f>
        <v>21</v>
      </c>
      <c r="AB22" s="142" t="str">
        <f>VLOOKUP(F22,Профиль!A22:AI1536,2,FALSE)</f>
        <v xml:space="preserve"> F 1-11</v>
      </c>
      <c r="AC22" s="142" t="e">
        <f>IF(AA22&gt;0,VLOOKUP(Бланк!$I$8,D22:F22,3,FALSE),"")</f>
        <v>#N/A</v>
      </c>
      <c r="AD22" s="142" t="str">
        <f t="shared" si="7"/>
        <v xml:space="preserve"> F 1-11</v>
      </c>
      <c r="AE22" s="142" t="e">
        <f t="shared" si="8"/>
        <v>#N/A</v>
      </c>
      <c r="AF22" s="142" t="str">
        <f>IF(ISERROR(AE22),"",INDEX(Профиль!$B$2:V220,AE22,2))</f>
        <v/>
      </c>
      <c r="AG22" s="142" t="e">
        <f t="shared" si="9"/>
        <v>#N/A</v>
      </c>
      <c r="AH22" s="142">
        <f>IF(ISNUMBER(SEARCH(Бланк!$K$8,AF22)),MAX($AH$1:AH21)+1,0)</f>
        <v>0</v>
      </c>
      <c r="AI22" s="142" t="str">
        <f t="shared" si="10"/>
        <v/>
      </c>
      <c r="AM22" s="142" t="s">
        <v>147</v>
      </c>
      <c r="AN22" s="142" t="e">
        <f>INDEX(Профиль!$B$2:$Y$1001,AL2,20)</f>
        <v>#N/A</v>
      </c>
      <c r="AO22" s="142" t="e">
        <f>AO8</f>
        <v>#N/A</v>
      </c>
      <c r="AP22" s="142" t="e">
        <f>AO22*AN22</f>
        <v>#N/A</v>
      </c>
      <c r="BA22" s="142">
        <f>IF(ISNUMBER(SEARCH(Бланк!$I$10,D22)),MAX($BA$1:BA21)+1,0)</f>
        <v>21</v>
      </c>
      <c r="BB22" s="142" t="str">
        <f>VLOOKUP(F22,Профиль!A22:AI1536,2,FALSE)</f>
        <v xml:space="preserve"> F 1-11</v>
      </c>
      <c r="BC22" s="142" t="e">
        <f>IF(BA22&gt;0,VLOOKUP(Бланк!$I$10,D22:F22,3,FALSE),"")</f>
        <v>#N/A</v>
      </c>
      <c r="BD22" s="142" t="str">
        <f t="shared" si="13"/>
        <v xml:space="preserve"> F 1-11</v>
      </c>
      <c r="BE22" s="142" t="e">
        <f t="shared" si="14"/>
        <v>#N/A</v>
      </c>
      <c r="BF22" s="142" t="str">
        <f>IF(ISERROR(BE22),"",INDEX(Профиль!$B$2:AV220,BE22,2))</f>
        <v/>
      </c>
      <c r="BG22" s="142" t="e">
        <f t="shared" si="15"/>
        <v>#N/A</v>
      </c>
      <c r="BH22" s="142">
        <f>IF(ISNUMBER(SEARCH(Бланк!$K$10,BF22)),MAX($BH$1:BH21)+1,0)</f>
        <v>0</v>
      </c>
      <c r="BI22" s="142" t="str">
        <f t="shared" si="16"/>
        <v/>
      </c>
      <c r="BM22" s="142" t="s">
        <v>147</v>
      </c>
      <c r="BN22" s="142" t="e">
        <f>INDEX(Профиль!$B$2:$Y$1001,BL2,20)</f>
        <v>#N/A</v>
      </c>
      <c r="BO22" s="142" t="e">
        <f>BO8</f>
        <v>#N/A</v>
      </c>
      <c r="BP22" s="142" t="e">
        <f>BO22*BN22</f>
        <v>#N/A</v>
      </c>
      <c r="CA22" s="142">
        <f>IF(ISNUMBER(SEARCH(Бланк!$I$12,D22)),MAX($CA$1:CA21)+1,0)</f>
        <v>21</v>
      </c>
      <c r="CB22" s="142" t="str">
        <f>VLOOKUP(F22,Профиль!A22:AI1536,2,FALSE)</f>
        <v xml:space="preserve"> F 1-11</v>
      </c>
      <c r="CC22" s="142" t="e">
        <f>IF(CA22&gt;0,VLOOKUP(Бланк!$I$12,D22:F22,3,FALSE),"")</f>
        <v>#N/A</v>
      </c>
      <c r="CD22" s="142" t="str">
        <f t="shared" si="17"/>
        <v xml:space="preserve"> F 1-11</v>
      </c>
      <c r="CE22" s="142" t="e">
        <f t="shared" si="18"/>
        <v>#N/A</v>
      </c>
      <c r="CF22" s="142" t="str">
        <f>IF(ISERROR(CE22),"",INDEX(Профиль!$B$2:BV220,CE22,2))</f>
        <v/>
      </c>
      <c r="CG22" s="142" t="e">
        <f t="shared" si="19"/>
        <v>#N/A</v>
      </c>
      <c r="CH22" s="142">
        <f>IF(ISNUMBER(SEARCH(Бланк!$K$12,CF22)),MAX($CH$1:CH21)+1,0)</f>
        <v>0</v>
      </c>
      <c r="CI22" s="142" t="str">
        <f t="shared" si="20"/>
        <v/>
      </c>
      <c r="CJ22" s="142" t="e">
        <f t="shared" si="21"/>
        <v>#N/A</v>
      </c>
      <c r="CM22" s="142" t="s">
        <v>147</v>
      </c>
      <c r="CN22" s="142" t="e">
        <f>INDEX(Профиль!$B$2:$Y$1001,CL2,20)</f>
        <v>#N/A</v>
      </c>
      <c r="CO22" s="142" t="e">
        <f>CO8</f>
        <v>#N/A</v>
      </c>
      <c r="CP22" s="142" t="e">
        <f>CO22*CN22</f>
        <v>#N/A</v>
      </c>
      <c r="DA22" s="142">
        <f>IF(ISNUMBER(SEARCH(Бланк!$I$14,D22)),MAX($DA$1:DA21)+1,0)</f>
        <v>21</v>
      </c>
      <c r="DB22" s="142" t="str">
        <f>VLOOKUP(F22,Профиль!A22:BI1536,2,FALSE)</f>
        <v xml:space="preserve"> F 1-11</v>
      </c>
      <c r="DC22" s="142" t="e">
        <f>IF(DA22&gt;0,VLOOKUP(Бланк!$I$14,D22:F22,3,FALSE),"")</f>
        <v>#N/A</v>
      </c>
      <c r="DD22" s="142" t="str">
        <f t="shared" si="22"/>
        <v xml:space="preserve"> F 1-11</v>
      </c>
      <c r="DE22" s="142" t="e">
        <f t="shared" si="23"/>
        <v>#N/A</v>
      </c>
      <c r="DF22" s="142" t="str">
        <f>IF(ISERROR(DE22),"",INDEX(Профиль!$B$2:CV220,DE22,2))</f>
        <v/>
      </c>
      <c r="DG22" s="142" t="e">
        <f t="shared" si="24"/>
        <v>#N/A</v>
      </c>
      <c r="DH22" s="142">
        <f>IF(ISNUMBER(SEARCH(Бланк!$K$14,DF22)),MAX($DH$1:DH21)+1,0)</f>
        <v>0</v>
      </c>
      <c r="DI22" s="142" t="str">
        <f t="shared" si="25"/>
        <v/>
      </c>
      <c r="DJ22" s="142" t="e">
        <f t="shared" si="26"/>
        <v>#N/A</v>
      </c>
      <c r="DM22" s="142" t="s">
        <v>147</v>
      </c>
      <c r="DN22" s="142" t="e">
        <f>INDEX(Профиль!$B$2:$Y$1001,DL2,20)</f>
        <v>#N/A</v>
      </c>
      <c r="DO22" s="142" t="e">
        <f>DO8</f>
        <v>#N/A</v>
      </c>
      <c r="DP22" s="142" t="e">
        <f>DO22*DN22</f>
        <v>#N/A</v>
      </c>
      <c r="EA22" s="142">
        <f>IF(ISNUMBER(SEARCH(Бланк!$I$16,D22)),MAX($EA$1:EA21)+1,0)</f>
        <v>21</v>
      </c>
      <c r="EB22" s="142" t="str">
        <f>VLOOKUP(F22,Профиль!A22:CI1536,2,FALSE)</f>
        <v xml:space="preserve"> F 1-11</v>
      </c>
      <c r="EC22" s="142" t="e">
        <f>IF(EA22&gt;0,VLOOKUP(Бланк!$I$16,D22:F22,3,FALSE),"")</f>
        <v>#N/A</v>
      </c>
      <c r="ED22" s="142" t="str">
        <f t="shared" si="27"/>
        <v xml:space="preserve"> F 1-11</v>
      </c>
      <c r="EE22" s="142" t="e">
        <f t="shared" si="28"/>
        <v>#N/A</v>
      </c>
      <c r="EF22" s="142" t="str">
        <f>IF(ISERROR(EE22),"",INDEX(Профиль!$B$2:DV220,EE22,2))</f>
        <v/>
      </c>
      <c r="EG22" s="142" t="e">
        <f t="shared" si="29"/>
        <v>#N/A</v>
      </c>
      <c r="EH22" s="142">
        <f>IF(ISNUMBER(SEARCH(Бланк!$K$16,EF22)),MAX($EH$1:EH21)+1,0)</f>
        <v>0</v>
      </c>
      <c r="EI22" s="142" t="str">
        <f t="shared" si="30"/>
        <v/>
      </c>
      <c r="EJ22" s="142" t="e">
        <f t="shared" si="51"/>
        <v>#N/A</v>
      </c>
      <c r="EM22" s="142" t="s">
        <v>147</v>
      </c>
      <c r="EN22" s="142" t="e">
        <f>INDEX(Профиль!$B$2:$Y$1001,EL2,20)</f>
        <v>#N/A</v>
      </c>
      <c r="EO22" s="142" t="e">
        <f>EO8</f>
        <v>#N/A</v>
      </c>
      <c r="EP22" s="142" t="e">
        <f>EO22*EN22</f>
        <v>#N/A</v>
      </c>
      <c r="FA22" s="142">
        <f>IF(ISNUMBER(SEARCH(Бланк!$I$18,D22)),MAX($FA$1:FA21)+1,0)</f>
        <v>21</v>
      </c>
      <c r="FB22" s="142" t="str">
        <f>VLOOKUP(F22,Профиль!A22:DI1536,2,FALSE)</f>
        <v xml:space="preserve"> F 1-11</v>
      </c>
      <c r="FC22" s="142" t="e">
        <f>IF(FA22&gt;0,VLOOKUP(Бланк!$I$18,D22:F22,3,FALSE),"")</f>
        <v>#N/A</v>
      </c>
      <c r="FD22" s="142" t="str">
        <f t="shared" si="31"/>
        <v xml:space="preserve"> F 1-11</v>
      </c>
      <c r="FE22" s="142" t="e">
        <f t="shared" si="32"/>
        <v>#N/A</v>
      </c>
      <c r="FF22" s="142" t="str">
        <f>IF(ISERROR(FE22),"",INDEX(Профиль!$B$2:EV220,FE22,2))</f>
        <v/>
      </c>
      <c r="FG22" s="142" t="e">
        <f t="shared" si="33"/>
        <v>#N/A</v>
      </c>
      <c r="FH22" s="142">
        <f>IF(ISNUMBER(SEARCH(Бланк!$K$18,FF22)),MAX($FH$1:FH21)+1,0)</f>
        <v>0</v>
      </c>
      <c r="FI22" s="142" t="str">
        <f t="shared" si="34"/>
        <v/>
      </c>
      <c r="FJ22" s="142" t="e">
        <f t="shared" si="35"/>
        <v>#N/A</v>
      </c>
      <c r="FM22" s="142" t="s">
        <v>147</v>
      </c>
      <c r="FN22" s="142" t="e">
        <f>INDEX(Профиль!$B$2:$Y$1001,FL2,20)</f>
        <v>#N/A</v>
      </c>
      <c r="FO22" s="142" t="e">
        <f>FO8</f>
        <v>#N/A</v>
      </c>
      <c r="FP22" s="142" t="e">
        <f>FO22*FN22</f>
        <v>#N/A</v>
      </c>
      <c r="GA22" s="142">
        <f>IF(ISNUMBER(SEARCH(Бланк!$I$20,D22)),MAX($GA$1:GA21)+1,0)</f>
        <v>21</v>
      </c>
      <c r="GB22" s="142" t="str">
        <f>VLOOKUP(F22,Профиль!A22:EI1536,2,FALSE)</f>
        <v xml:space="preserve"> F 1-11</v>
      </c>
      <c r="GC22" s="142" t="e">
        <f>IF(GA22&gt;0,VLOOKUP(Бланк!$I$20,D22:F22,3,FALSE),"")</f>
        <v>#N/A</v>
      </c>
      <c r="GD22" s="142" t="str">
        <f t="shared" si="36"/>
        <v xml:space="preserve"> F 1-11</v>
      </c>
      <c r="GE22" s="142" t="e">
        <f t="shared" si="37"/>
        <v>#N/A</v>
      </c>
      <c r="GF22" s="142" t="str">
        <f>IF(ISERROR(GE22),"",INDEX(Профиль!$B$2:FV220,GE22,2))</f>
        <v/>
      </c>
      <c r="GG22" s="142" t="e">
        <f t="shared" si="38"/>
        <v>#N/A</v>
      </c>
      <c r="GH22" s="142">
        <f>IF(ISNUMBER(SEARCH(Бланк!$K$20,GF22)),MAX($GH$1:GH21)+1,0)</f>
        <v>0</v>
      </c>
      <c r="GI22" s="142" t="str">
        <f t="shared" si="39"/>
        <v/>
      </c>
      <c r="GJ22" s="142" t="e">
        <f t="shared" si="40"/>
        <v>#N/A</v>
      </c>
      <c r="GM22" s="142" t="s">
        <v>147</v>
      </c>
      <c r="GN22" s="142" t="e">
        <f>INDEX(Профиль!$B$2:$Y$1001,GL2,20)</f>
        <v>#N/A</v>
      </c>
      <c r="GO22" s="142" t="e">
        <f>GO8</f>
        <v>#N/A</v>
      </c>
      <c r="GP22" s="142" t="e">
        <f>GO22*GN22</f>
        <v>#N/A</v>
      </c>
      <c r="HA22" s="142">
        <f>IF(ISNUMBER(SEARCH(Бланк!$I$22,D22)),MAX($HA$1:HA21)+1,0)</f>
        <v>21</v>
      </c>
      <c r="HB22" s="142" t="str">
        <f>VLOOKUP(F22,Профиль!A22:FI1536,2,FALSE)</f>
        <v xml:space="preserve"> F 1-11</v>
      </c>
      <c r="HC22" s="142" t="e">
        <f>IF(HA22&gt;0,VLOOKUP(Бланк!$I$22,D22:F22,3,FALSE),"")</f>
        <v>#N/A</v>
      </c>
      <c r="HD22" s="142" t="str">
        <f t="shared" si="41"/>
        <v xml:space="preserve"> F 1-11</v>
      </c>
      <c r="HE22" s="142" t="e">
        <f t="shared" si="42"/>
        <v>#N/A</v>
      </c>
      <c r="HF22" s="142" t="str">
        <f>IF(ISERROR(HE22),"",INDEX(Профиль!$B$2:GV220,HE22,2))</f>
        <v/>
      </c>
      <c r="HG22" s="142" t="e">
        <f t="shared" si="43"/>
        <v>#N/A</v>
      </c>
      <c r="HH22" s="142">
        <f>IF(ISNUMBER(SEARCH(Бланк!$K$22,HF22)),MAX($HH$1:HH21)+1,0)</f>
        <v>0</v>
      </c>
      <c r="HI22" s="142" t="str">
        <f t="shared" si="44"/>
        <v/>
      </c>
      <c r="HJ22" s="142" t="e">
        <f t="shared" si="45"/>
        <v>#N/A</v>
      </c>
      <c r="HM22" s="142" t="s">
        <v>147</v>
      </c>
      <c r="HN22" s="142" t="e">
        <f>INDEX(Профиль!$B$2:$Y$1001,HL2,20)</f>
        <v>#N/A</v>
      </c>
      <c r="HO22" s="142" t="e">
        <f>HO8</f>
        <v>#N/A</v>
      </c>
      <c r="HP22" s="142" t="e">
        <f>HO22*HN22</f>
        <v>#N/A</v>
      </c>
      <c r="IA22" s="142">
        <f>IF(ISNUMBER(SEARCH(Бланк!$I$24,D22)),MAX($IA$1:IA21)+1,0)</f>
        <v>21</v>
      </c>
      <c r="IB22" s="142" t="str">
        <f>VLOOKUP(F22,Профиль!A22:GI1536,2,FALSE)</f>
        <v xml:space="preserve"> F 1-11</v>
      </c>
      <c r="IC22" s="142" t="e">
        <f>IF(IA22&gt;0,VLOOKUP(Бланк!$I$24,D22:F22,3,FALSE),"")</f>
        <v>#N/A</v>
      </c>
      <c r="ID22" s="142" t="str">
        <f t="shared" si="46"/>
        <v xml:space="preserve"> F 1-11</v>
      </c>
      <c r="IE22" s="142" t="e">
        <f t="shared" si="47"/>
        <v>#N/A</v>
      </c>
      <c r="IF22" s="142" t="str">
        <f>IF(ISERROR(IE22),"",INDEX(Профиль!$B$2:HV220,IE22,2))</f>
        <v/>
      </c>
      <c r="IG22" s="142" t="e">
        <f>VLOOKUP(ROW(EA21),IA$2:$IC$201,3,FALSE)</f>
        <v>#N/A</v>
      </c>
      <c r="IH22" s="142">
        <f>IF(ISNUMBER(SEARCH(Бланк!$K$24,IF22)),MAX($IH$1:IH21)+1,0)</f>
        <v>0</v>
      </c>
      <c r="II22" s="142" t="str">
        <f t="shared" si="48"/>
        <v/>
      </c>
      <c r="IJ22" s="142" t="e">
        <f t="shared" si="49"/>
        <v>#N/A</v>
      </c>
      <c r="IM22" s="142" t="s">
        <v>147</v>
      </c>
      <c r="IN22" s="142" t="e">
        <f>INDEX(Профиль!$B$2:$Y$1001,IL2,20)</f>
        <v>#N/A</v>
      </c>
      <c r="IO22" s="142" t="e">
        <f>IO8</f>
        <v>#N/A</v>
      </c>
      <c r="IP22" s="142" t="e">
        <f>IO22*IN22</f>
        <v>#N/A</v>
      </c>
    </row>
    <row r="23" spans="1:250" x14ac:dyDescent="0.25">
      <c r="A23" s="142">
        <v>23</v>
      </c>
      <c r="B23" s="142">
        <f>IF(AND($E$1="ПУСТО",Профиль!B23&lt;&gt;""),MAX($B$1:B22)+1,IF(ISNUMBER(SEARCH($E$1,Профиль!G23)),MAX($B$1:B22)+1,0))</f>
        <v>22</v>
      </c>
      <c r="D23" s="142" t="str">
        <f>IF(ISERROR(F23),"",INDEX(Профиль!$B$2:$E$1001,F23,1))</f>
        <v xml:space="preserve"> F 1-17</v>
      </c>
      <c r="E23" s="142" t="str">
        <f>IF(ISERROR(F23),"",INDEX(Профиль!$B$2:$E$1001,F23,2))</f>
        <v>Серебро</v>
      </c>
      <c r="F23" s="142">
        <f>MATCH(ROW(A22),$B$2:B29,0)</f>
        <v>22</v>
      </c>
      <c r="G23" s="142">
        <f>IF(AND(COUNTIF(D$2:D23,D23)=1,D23&lt;&gt;""),COUNT(G$1:G22)+1,"")</f>
        <v>7</v>
      </c>
      <c r="H23" s="142" t="str">
        <f t="shared" si="0"/>
        <v xml:space="preserve"> F 1-17</v>
      </c>
      <c r="I23" s="142" t="e">
        <f t="shared" si="1"/>
        <v>#N/A</v>
      </c>
      <c r="J23" s="142">
        <f>IF(ISNUMBER(SEARCH(Бланк!$I$6,D23)),MAX($J$1:J22)+1,0)</f>
        <v>0</v>
      </c>
      <c r="K23" s="142" t="str">
        <f>VLOOKUP(F23,Профиль!A23:AI1537,2,FALSE)</f>
        <v xml:space="preserve"> F 1-17</v>
      </c>
      <c r="L23" s="142" t="str">
        <f>IF(J23&gt;0,VLOOKUP(Бланк!$I$6,D23:F33,3,FALSE),"")</f>
        <v/>
      </c>
      <c r="M23" s="142" t="e">
        <f t="shared" si="2"/>
        <v>#N/A</v>
      </c>
      <c r="N23" s="142" t="e">
        <f t="shared" si="3"/>
        <v>#N/A</v>
      </c>
      <c r="O23" s="142" t="str">
        <f>IF(ISERROR(N23),"",INDEX(Профиль!$B$2:DD15027,N23,2))</f>
        <v/>
      </c>
      <c r="P23" s="142" t="e">
        <f t="shared" si="4"/>
        <v>#N/A</v>
      </c>
      <c r="Q23" s="142">
        <f>IF(ISNUMBER(SEARCH(Бланк!$K$6,O23)),MAX($Q$1:Q22)+1,0)</f>
        <v>0</v>
      </c>
      <c r="R23" s="142" t="str">
        <f t="shared" si="5"/>
        <v/>
      </c>
      <c r="S23" s="142" t="e">
        <f t="shared" si="6"/>
        <v>#N/A</v>
      </c>
      <c r="V23" s="142" t="s">
        <v>148</v>
      </c>
      <c r="W23" s="142">
        <f>INDEX(Профиль!$B$2:$Y$1001,U2,21)</f>
        <v>1.312E-3</v>
      </c>
      <c r="X23" s="142">
        <f>X9</f>
        <v>8</v>
      </c>
      <c r="Y23" s="142">
        <f>X23*W23</f>
        <v>1.0496E-2</v>
      </c>
      <c r="AA23" s="142">
        <f>IF(ISNUMBER(SEARCH(Бланк!$I$8,D23)),MAX($AA$1:AA22)+1,0)</f>
        <v>22</v>
      </c>
      <c r="AB23" s="142" t="str">
        <f>VLOOKUP(F23,Профиль!A23:AI1537,2,FALSE)</f>
        <v xml:space="preserve"> F 1-17</v>
      </c>
      <c r="AC23" s="142" t="e">
        <f>IF(AA23&gt;0,VLOOKUP(Бланк!$I$8,D23:F23,3,FALSE),"")</f>
        <v>#N/A</v>
      </c>
      <c r="AD23" s="142" t="str">
        <f t="shared" si="7"/>
        <v xml:space="preserve"> F 1-17</v>
      </c>
      <c r="AE23" s="142" t="e">
        <f t="shared" si="8"/>
        <v>#N/A</v>
      </c>
      <c r="AF23" s="142" t="str">
        <f>IF(ISERROR(AE23),"",INDEX(Профиль!$B$2:V221,AE23,2))</f>
        <v/>
      </c>
      <c r="AG23" s="142" t="e">
        <f t="shared" si="9"/>
        <v>#N/A</v>
      </c>
      <c r="AH23" s="142">
        <f>IF(ISNUMBER(SEARCH(Бланк!$K$8,AF23)),MAX($AH$1:AH22)+1,0)</f>
        <v>0</v>
      </c>
      <c r="AI23" s="142" t="str">
        <f t="shared" si="10"/>
        <v/>
      </c>
      <c r="AM23" s="142" t="s">
        <v>148</v>
      </c>
      <c r="AN23" s="142" t="e">
        <f>INDEX(Профиль!$B$2:$Y$1001,AL2,21)</f>
        <v>#N/A</v>
      </c>
      <c r="AO23" s="142" t="e">
        <f>AO9</f>
        <v>#N/A</v>
      </c>
      <c r="AP23" s="142" t="e">
        <f>AO23*AN23</f>
        <v>#N/A</v>
      </c>
      <c r="BA23" s="142">
        <f>IF(ISNUMBER(SEARCH(Бланк!$I$10,D23)),MAX($BA$1:BA22)+1,0)</f>
        <v>22</v>
      </c>
      <c r="BB23" s="142" t="str">
        <f>VLOOKUP(F23,Профиль!A23:AI1537,2,FALSE)</f>
        <v xml:space="preserve"> F 1-17</v>
      </c>
      <c r="BC23" s="142" t="e">
        <f>IF(BA23&gt;0,VLOOKUP(Бланк!$I$10,D23:F23,3,FALSE),"")</f>
        <v>#N/A</v>
      </c>
      <c r="BD23" s="142" t="str">
        <f t="shared" si="13"/>
        <v xml:space="preserve"> F 1-17</v>
      </c>
      <c r="BE23" s="142" t="e">
        <f t="shared" si="14"/>
        <v>#N/A</v>
      </c>
      <c r="BF23" s="142" t="str">
        <f>IF(ISERROR(BE23),"",INDEX(Профиль!$B$2:AV221,BE23,2))</f>
        <v/>
      </c>
      <c r="BG23" s="142" t="e">
        <f t="shared" si="15"/>
        <v>#N/A</v>
      </c>
      <c r="BH23" s="142">
        <f>IF(ISNUMBER(SEARCH(Бланк!$K$10,BF23)),MAX($BH$1:BH22)+1,0)</f>
        <v>0</v>
      </c>
      <c r="BI23" s="142" t="str">
        <f t="shared" si="16"/>
        <v/>
      </c>
      <c r="BM23" s="142" t="s">
        <v>148</v>
      </c>
      <c r="BN23" s="142" t="e">
        <f>INDEX(Профиль!$B$2:$Y$1001,BL2,21)</f>
        <v>#N/A</v>
      </c>
      <c r="BO23" s="142" t="e">
        <f>BO9</f>
        <v>#N/A</v>
      </c>
      <c r="BP23" s="142" t="e">
        <f>BO23*BN23</f>
        <v>#N/A</v>
      </c>
      <c r="CA23" s="142">
        <f>IF(ISNUMBER(SEARCH(Бланк!$I$12,D23)),MAX($CA$1:CA22)+1,0)</f>
        <v>22</v>
      </c>
      <c r="CB23" s="142" t="str">
        <f>VLOOKUP(F23,Профиль!A23:AI1537,2,FALSE)</f>
        <v xml:space="preserve"> F 1-17</v>
      </c>
      <c r="CC23" s="142" t="e">
        <f>IF(CA23&gt;0,VLOOKUP(Бланк!$I$12,D23:F23,3,FALSE),"")</f>
        <v>#N/A</v>
      </c>
      <c r="CD23" s="142" t="str">
        <f t="shared" si="17"/>
        <v xml:space="preserve"> F 1-17</v>
      </c>
      <c r="CE23" s="142" t="e">
        <f t="shared" si="18"/>
        <v>#N/A</v>
      </c>
      <c r="CF23" s="142" t="str">
        <f>IF(ISERROR(CE23),"",INDEX(Профиль!$B$2:BV221,CE23,2))</f>
        <v/>
      </c>
      <c r="CG23" s="142" t="e">
        <f t="shared" si="19"/>
        <v>#N/A</v>
      </c>
      <c r="CH23" s="142">
        <f>IF(ISNUMBER(SEARCH(Бланк!$K$12,CF23)),MAX($CH$1:CH22)+1,0)</f>
        <v>0</v>
      </c>
      <c r="CI23" s="142" t="str">
        <f t="shared" si="20"/>
        <v/>
      </c>
      <c r="CJ23" s="142" t="e">
        <f t="shared" si="21"/>
        <v>#N/A</v>
      </c>
      <c r="CM23" s="142" t="s">
        <v>148</v>
      </c>
      <c r="CN23" s="142" t="e">
        <f>INDEX(Профиль!$B$2:$Y$1001,CL2,21)</f>
        <v>#N/A</v>
      </c>
      <c r="CO23" s="142" t="e">
        <f>CO9</f>
        <v>#N/A</v>
      </c>
      <c r="CP23" s="142" t="e">
        <f>CO23*CN23</f>
        <v>#N/A</v>
      </c>
      <c r="DA23" s="142">
        <f>IF(ISNUMBER(SEARCH(Бланк!$I$14,D23)),MAX($DA$1:DA22)+1,0)</f>
        <v>22</v>
      </c>
      <c r="DB23" s="142" t="str">
        <f>VLOOKUP(F23,Профиль!A23:BI1537,2,FALSE)</f>
        <v xml:space="preserve"> F 1-17</v>
      </c>
      <c r="DC23" s="142" t="e">
        <f>IF(DA23&gt;0,VLOOKUP(Бланк!$I$14,D23:F23,3,FALSE),"")</f>
        <v>#N/A</v>
      </c>
      <c r="DD23" s="142" t="str">
        <f t="shared" si="22"/>
        <v xml:space="preserve"> F 1-17</v>
      </c>
      <c r="DE23" s="142" t="e">
        <f t="shared" si="23"/>
        <v>#N/A</v>
      </c>
      <c r="DF23" s="142" t="str">
        <f>IF(ISERROR(DE23),"",INDEX(Профиль!$B$2:CV221,DE23,2))</f>
        <v/>
      </c>
      <c r="DG23" s="142" t="e">
        <f t="shared" si="24"/>
        <v>#N/A</v>
      </c>
      <c r="DH23" s="142">
        <f>IF(ISNUMBER(SEARCH(Бланк!$K$14,DF23)),MAX($DH$1:DH22)+1,0)</f>
        <v>0</v>
      </c>
      <c r="DI23" s="142" t="str">
        <f t="shared" si="25"/>
        <v/>
      </c>
      <c r="DJ23" s="142" t="e">
        <f t="shared" si="26"/>
        <v>#N/A</v>
      </c>
      <c r="DM23" s="142" t="s">
        <v>148</v>
      </c>
      <c r="DN23" s="142" t="e">
        <f>INDEX(Профиль!$B$2:$Y$1001,DL2,21)</f>
        <v>#N/A</v>
      </c>
      <c r="DO23" s="142" t="e">
        <f>DO9</f>
        <v>#N/A</v>
      </c>
      <c r="DP23" s="142" t="e">
        <f>DO23*DN23</f>
        <v>#N/A</v>
      </c>
      <c r="EA23" s="142">
        <f>IF(ISNUMBER(SEARCH(Бланк!$I$16,D23)),MAX($EA$1:EA22)+1,0)</f>
        <v>22</v>
      </c>
      <c r="EB23" s="142" t="str">
        <f>VLOOKUP(F23,Профиль!A23:CI1537,2,FALSE)</f>
        <v xml:space="preserve"> F 1-17</v>
      </c>
      <c r="EC23" s="142" t="e">
        <f>IF(EA23&gt;0,VLOOKUP(Бланк!$I$16,D23:F23,3,FALSE),"")</f>
        <v>#N/A</v>
      </c>
      <c r="ED23" s="142" t="str">
        <f t="shared" si="27"/>
        <v xml:space="preserve"> F 1-17</v>
      </c>
      <c r="EE23" s="142" t="e">
        <f t="shared" si="28"/>
        <v>#N/A</v>
      </c>
      <c r="EF23" s="142" t="str">
        <f>IF(ISERROR(EE23),"",INDEX(Профиль!$B$2:DV221,EE23,2))</f>
        <v/>
      </c>
      <c r="EG23" s="142" t="e">
        <f t="shared" si="29"/>
        <v>#N/A</v>
      </c>
      <c r="EH23" s="142">
        <f>IF(ISNUMBER(SEARCH(Бланк!$K$16,EF23)),MAX($EH$1:EH22)+1,0)</f>
        <v>0</v>
      </c>
      <c r="EI23" s="142" t="str">
        <f t="shared" si="30"/>
        <v/>
      </c>
      <c r="EJ23" s="142" t="e">
        <f t="shared" si="51"/>
        <v>#N/A</v>
      </c>
      <c r="EM23" s="142" t="s">
        <v>148</v>
      </c>
      <c r="EN23" s="142" t="e">
        <f>INDEX(Профиль!$B$2:$Y$1001,EL2,21)</f>
        <v>#N/A</v>
      </c>
      <c r="EO23" s="142" t="e">
        <f>EO9</f>
        <v>#N/A</v>
      </c>
      <c r="EP23" s="142" t="e">
        <f>EO23*EN23</f>
        <v>#N/A</v>
      </c>
      <c r="FA23" s="142">
        <f>IF(ISNUMBER(SEARCH(Бланк!$I$18,D23)),MAX($FA$1:FA22)+1,0)</f>
        <v>22</v>
      </c>
      <c r="FB23" s="142" t="str">
        <f>VLOOKUP(F23,Профиль!A23:DI1537,2,FALSE)</f>
        <v xml:space="preserve"> F 1-17</v>
      </c>
      <c r="FC23" s="142" t="e">
        <f>IF(FA23&gt;0,VLOOKUP(Бланк!$I$18,D23:F23,3,FALSE),"")</f>
        <v>#N/A</v>
      </c>
      <c r="FD23" s="142" t="str">
        <f t="shared" si="31"/>
        <v xml:space="preserve"> F 1-17</v>
      </c>
      <c r="FE23" s="142" t="e">
        <f t="shared" si="32"/>
        <v>#N/A</v>
      </c>
      <c r="FF23" s="142" t="str">
        <f>IF(ISERROR(FE23),"",INDEX(Профиль!$B$2:EV221,FE23,2))</f>
        <v/>
      </c>
      <c r="FG23" s="142" t="e">
        <f t="shared" si="33"/>
        <v>#N/A</v>
      </c>
      <c r="FH23" s="142">
        <f>IF(ISNUMBER(SEARCH(Бланк!$K$18,FF23)),MAX($FH$1:FH22)+1,0)</f>
        <v>0</v>
      </c>
      <c r="FI23" s="142" t="str">
        <f t="shared" si="34"/>
        <v/>
      </c>
      <c r="FJ23" s="142" t="e">
        <f t="shared" si="35"/>
        <v>#N/A</v>
      </c>
      <c r="FM23" s="142" t="s">
        <v>148</v>
      </c>
      <c r="FN23" s="142" t="e">
        <f>INDEX(Профиль!$B$2:$Y$1001,FL2,21)</f>
        <v>#N/A</v>
      </c>
      <c r="FO23" s="142" t="e">
        <f>FO9</f>
        <v>#N/A</v>
      </c>
      <c r="FP23" s="142" t="e">
        <f>FO23*FN23</f>
        <v>#N/A</v>
      </c>
      <c r="GA23" s="142">
        <f>IF(ISNUMBER(SEARCH(Бланк!$I$20,D23)),MAX($GA$1:GA22)+1,0)</f>
        <v>22</v>
      </c>
      <c r="GB23" s="142" t="str">
        <f>VLOOKUP(F23,Профиль!A23:EI1537,2,FALSE)</f>
        <v xml:space="preserve"> F 1-17</v>
      </c>
      <c r="GC23" s="142" t="e">
        <f>IF(GA23&gt;0,VLOOKUP(Бланк!$I$20,D23:F23,3,FALSE),"")</f>
        <v>#N/A</v>
      </c>
      <c r="GD23" s="142" t="str">
        <f t="shared" si="36"/>
        <v xml:space="preserve"> F 1-17</v>
      </c>
      <c r="GE23" s="142" t="e">
        <f t="shared" si="37"/>
        <v>#N/A</v>
      </c>
      <c r="GF23" s="142" t="str">
        <f>IF(ISERROR(GE23),"",INDEX(Профиль!$B$2:FV221,GE23,2))</f>
        <v/>
      </c>
      <c r="GG23" s="142" t="e">
        <f t="shared" si="38"/>
        <v>#N/A</v>
      </c>
      <c r="GH23" s="142">
        <f>IF(ISNUMBER(SEARCH(Бланк!$K$20,GF23)),MAX($GH$1:GH22)+1,0)</f>
        <v>0</v>
      </c>
      <c r="GI23" s="142" t="str">
        <f t="shared" si="39"/>
        <v/>
      </c>
      <c r="GJ23" s="142" t="e">
        <f t="shared" si="40"/>
        <v>#N/A</v>
      </c>
      <c r="GM23" s="142" t="s">
        <v>148</v>
      </c>
      <c r="GN23" s="142" t="e">
        <f>INDEX(Профиль!$B$2:$Y$1001,GL2,21)</f>
        <v>#N/A</v>
      </c>
      <c r="GO23" s="142" t="e">
        <f>GO9</f>
        <v>#N/A</v>
      </c>
      <c r="GP23" s="142" t="e">
        <f>GO23*GN23</f>
        <v>#N/A</v>
      </c>
      <c r="HA23" s="142">
        <f>IF(ISNUMBER(SEARCH(Бланк!$I$22,D23)),MAX($HA$1:HA22)+1,0)</f>
        <v>22</v>
      </c>
      <c r="HB23" s="142" t="str">
        <f>VLOOKUP(F23,Профиль!A23:FI1537,2,FALSE)</f>
        <v xml:space="preserve"> F 1-17</v>
      </c>
      <c r="HC23" s="142" t="e">
        <f>IF(HA23&gt;0,VLOOKUP(Бланк!$I$22,D23:F23,3,FALSE),"")</f>
        <v>#N/A</v>
      </c>
      <c r="HD23" s="142" t="str">
        <f t="shared" si="41"/>
        <v xml:space="preserve"> F 1-17</v>
      </c>
      <c r="HE23" s="142" t="e">
        <f t="shared" si="42"/>
        <v>#N/A</v>
      </c>
      <c r="HF23" s="142" t="str">
        <f>IF(ISERROR(HE23),"",INDEX(Профиль!$B$2:GV221,HE23,2))</f>
        <v/>
      </c>
      <c r="HG23" s="142" t="e">
        <f t="shared" si="43"/>
        <v>#N/A</v>
      </c>
      <c r="HH23" s="142">
        <f>IF(ISNUMBER(SEARCH(Бланк!$K$22,HF23)),MAX($HH$1:HH22)+1,0)</f>
        <v>0</v>
      </c>
      <c r="HI23" s="142" t="str">
        <f t="shared" si="44"/>
        <v/>
      </c>
      <c r="HJ23" s="142" t="e">
        <f t="shared" si="45"/>
        <v>#N/A</v>
      </c>
      <c r="HM23" s="142" t="s">
        <v>148</v>
      </c>
      <c r="HN23" s="142" t="e">
        <f>INDEX(Профиль!$B$2:$Y$1001,HL2,21)</f>
        <v>#N/A</v>
      </c>
      <c r="HO23" s="142" t="e">
        <f>HO9</f>
        <v>#N/A</v>
      </c>
      <c r="HP23" s="142" t="e">
        <f>HO23*HN23</f>
        <v>#N/A</v>
      </c>
      <c r="IA23" s="142">
        <f>IF(ISNUMBER(SEARCH(Бланк!$I$24,D23)),MAX($IA$1:IA22)+1,0)</f>
        <v>22</v>
      </c>
      <c r="IB23" s="142" t="str">
        <f>VLOOKUP(F23,Профиль!A23:GI1537,2,FALSE)</f>
        <v xml:space="preserve"> F 1-17</v>
      </c>
      <c r="IC23" s="142" t="e">
        <f>IF(IA23&gt;0,VLOOKUP(Бланк!$I$24,D23:F23,3,FALSE),"")</f>
        <v>#N/A</v>
      </c>
      <c r="ID23" s="142" t="str">
        <f t="shared" si="46"/>
        <v xml:space="preserve"> F 1-17</v>
      </c>
      <c r="IE23" s="142" t="e">
        <f t="shared" si="47"/>
        <v>#N/A</v>
      </c>
      <c r="IF23" s="142" t="str">
        <f>IF(ISERROR(IE23),"",INDEX(Профиль!$B$2:HV221,IE23,2))</f>
        <v/>
      </c>
      <c r="IG23" s="142" t="e">
        <f>VLOOKUP(ROW(EA22),IA$2:$IC$201,3,FALSE)</f>
        <v>#N/A</v>
      </c>
      <c r="IH23" s="142">
        <f>IF(ISNUMBER(SEARCH(Бланк!$K$24,IF23)),MAX($IH$1:IH22)+1,0)</f>
        <v>0</v>
      </c>
      <c r="II23" s="142" t="str">
        <f t="shared" si="48"/>
        <v/>
      </c>
      <c r="IJ23" s="142" t="e">
        <f t="shared" si="49"/>
        <v>#N/A</v>
      </c>
      <c r="IM23" s="142" t="s">
        <v>148</v>
      </c>
      <c r="IN23" s="142" t="e">
        <f>INDEX(Профиль!$B$2:$Y$1001,IL2,21)</f>
        <v>#N/A</v>
      </c>
      <c r="IO23" s="142" t="e">
        <f>IO9</f>
        <v>#N/A</v>
      </c>
      <c r="IP23" s="142" t="e">
        <f>IO23*IN23</f>
        <v>#N/A</v>
      </c>
    </row>
    <row r="24" spans="1:250" x14ac:dyDescent="0.25">
      <c r="A24" s="142">
        <v>24</v>
      </c>
      <c r="B24" s="142">
        <f>IF(AND($E$1="ПУСТО",Профиль!B24&lt;&gt;""),MAX($B$1:B23)+1,IF(ISNUMBER(SEARCH($E$1,Профиль!G24)),MAX($B$1:B23)+1,0))</f>
        <v>23</v>
      </c>
      <c r="D24" s="142" t="str">
        <f>IF(ISERROR(F24),"",INDEX(Профиль!$B$2:$E$1001,F24,1))</f>
        <v xml:space="preserve"> F 1-17</v>
      </c>
      <c r="E24" s="142" t="str">
        <f>IF(ISERROR(F24),"",INDEX(Профиль!$B$2:$E$1001,F24,2))</f>
        <v>Черный матовый</v>
      </c>
      <c r="F24" s="142">
        <f>MATCH(ROW(A23),$B$2:B30,0)</f>
        <v>23</v>
      </c>
      <c r="G24" s="142" t="str">
        <f>IF(AND(COUNTIF(D$2:D24,D24)=1,D24&lt;&gt;""),COUNT(G$1:G23)+1,"")</f>
        <v/>
      </c>
      <c r="H24" s="142" t="str">
        <f t="shared" si="0"/>
        <v xml:space="preserve"> F 1-17</v>
      </c>
      <c r="I24" s="142" t="e">
        <f t="shared" si="1"/>
        <v>#N/A</v>
      </c>
      <c r="J24" s="142">
        <f>IF(ISNUMBER(SEARCH(Бланк!$I$6,D24)),MAX($J$1:J23)+1,0)</f>
        <v>0</v>
      </c>
      <c r="K24" s="142" t="str">
        <f>VLOOKUP(F24,Профиль!A24:AI1538,2,FALSE)</f>
        <v xml:space="preserve"> F 1-17</v>
      </c>
      <c r="L24" s="142" t="str">
        <f>IF(J24&gt;0,VLOOKUP(Бланк!$I$6,D24:F34,3,FALSE),"")</f>
        <v/>
      </c>
      <c r="M24" s="142" t="e">
        <f t="shared" si="2"/>
        <v>#N/A</v>
      </c>
      <c r="N24" s="142" t="e">
        <f t="shared" si="3"/>
        <v>#N/A</v>
      </c>
      <c r="O24" s="142" t="str">
        <f>IF(ISERROR(N24),"",INDEX(Профиль!$B$2:DD15028,N24,2))</f>
        <v/>
      </c>
      <c r="P24" s="142" t="e">
        <f t="shared" si="4"/>
        <v>#N/A</v>
      </c>
      <c r="Q24" s="142">
        <f>IF(ISNUMBER(SEARCH(Бланк!$K$6,O24)),MAX($Q$1:Q23)+1,0)</f>
        <v>0</v>
      </c>
      <c r="R24" s="142" t="str">
        <f t="shared" si="5"/>
        <v/>
      </c>
      <c r="S24" s="142" t="e">
        <f t="shared" si="6"/>
        <v>#N/A</v>
      </c>
      <c r="V24" s="142" t="s">
        <v>152</v>
      </c>
      <c r="W24" s="142">
        <f>INDEX(Профиль!$B$2:$Y$1001,U2,22)</f>
        <v>0.03</v>
      </c>
      <c r="X24" s="142">
        <f>X21</f>
        <v>3.3580000000000001</v>
      </c>
      <c r="Y24" s="142">
        <f>X24*W24</f>
        <v>0.10074</v>
      </c>
      <c r="AA24" s="142">
        <f>IF(ISNUMBER(SEARCH(Бланк!$I$8,D24)),MAX($AA$1:AA23)+1,0)</f>
        <v>23</v>
      </c>
      <c r="AB24" s="142" t="str">
        <f>VLOOKUP(F24,Профиль!A24:AI1538,2,FALSE)</f>
        <v xml:space="preserve"> F 1-17</v>
      </c>
      <c r="AC24" s="142" t="e">
        <f>IF(AA24&gt;0,VLOOKUP(Бланк!$I$8,D24:F24,3,FALSE),"")</f>
        <v>#N/A</v>
      </c>
      <c r="AD24" s="142" t="str">
        <f t="shared" si="7"/>
        <v xml:space="preserve"> F 1-17</v>
      </c>
      <c r="AE24" s="142" t="e">
        <f t="shared" si="8"/>
        <v>#N/A</v>
      </c>
      <c r="AF24" s="142" t="str">
        <f>IF(ISERROR(AE24),"",INDEX(Профиль!$B$2:V222,AE24,2))</f>
        <v/>
      </c>
      <c r="AG24" s="142" t="e">
        <f t="shared" si="9"/>
        <v>#N/A</v>
      </c>
      <c r="AH24" s="142">
        <f>IF(ISNUMBER(SEARCH(Бланк!$K$8,AF24)),MAX($AH$1:AH23)+1,0)</f>
        <v>0</v>
      </c>
      <c r="AI24" s="142" t="str">
        <f t="shared" si="10"/>
        <v/>
      </c>
      <c r="AM24" s="142" t="s">
        <v>152</v>
      </c>
      <c r="AN24" s="142" t="e">
        <f>INDEX(Профиль!$B$2:$Y$1001,AL2,22)</f>
        <v>#N/A</v>
      </c>
      <c r="AO24" s="142">
        <f>AO21</f>
        <v>0</v>
      </c>
      <c r="AP24" s="142" t="e">
        <f>AO24*AN24</f>
        <v>#N/A</v>
      </c>
      <c r="BA24" s="142">
        <f>IF(ISNUMBER(SEARCH(Бланк!$I$10,D24)),MAX($BA$1:BA23)+1,0)</f>
        <v>23</v>
      </c>
      <c r="BB24" s="142" t="str">
        <f>VLOOKUP(F24,Профиль!A24:AI1538,2,FALSE)</f>
        <v xml:space="preserve"> F 1-17</v>
      </c>
      <c r="BC24" s="142" t="e">
        <f>IF(BA24&gt;0,VLOOKUP(Бланк!$I$10,D24:F24,3,FALSE),"")</f>
        <v>#N/A</v>
      </c>
      <c r="BD24" s="142" t="str">
        <f t="shared" si="13"/>
        <v xml:space="preserve"> F 1-17</v>
      </c>
      <c r="BE24" s="142" t="e">
        <f t="shared" si="14"/>
        <v>#N/A</v>
      </c>
      <c r="BF24" s="142" t="str">
        <f>IF(ISERROR(BE24),"",INDEX(Профиль!$B$2:AV222,BE24,2))</f>
        <v/>
      </c>
      <c r="BG24" s="142" t="e">
        <f t="shared" si="15"/>
        <v>#N/A</v>
      </c>
      <c r="BH24" s="142">
        <f>IF(ISNUMBER(SEARCH(Бланк!$K$10,BF24)),MAX($BH$1:BH23)+1,0)</f>
        <v>0</v>
      </c>
      <c r="BI24" s="142" t="str">
        <f t="shared" si="16"/>
        <v/>
      </c>
      <c r="BM24" s="142" t="s">
        <v>152</v>
      </c>
      <c r="BN24" s="142" t="e">
        <f>INDEX(Профиль!$B$2:$Y$1001,BL2,22)</f>
        <v>#N/A</v>
      </c>
      <c r="BO24" s="142">
        <f>BO21</f>
        <v>0</v>
      </c>
      <c r="BP24" s="142" t="e">
        <f>BO24*BN24</f>
        <v>#N/A</v>
      </c>
      <c r="CA24" s="142">
        <f>IF(ISNUMBER(SEARCH(Бланк!$I$12,D24)),MAX($CA$1:CA23)+1,0)</f>
        <v>23</v>
      </c>
      <c r="CB24" s="142" t="str">
        <f>VLOOKUP(F24,Профиль!A24:AI1538,2,FALSE)</f>
        <v xml:space="preserve"> F 1-17</v>
      </c>
      <c r="CC24" s="142" t="e">
        <f>IF(CA24&gt;0,VLOOKUP(Бланк!$I$12,D24:F24,3,FALSE),"")</f>
        <v>#N/A</v>
      </c>
      <c r="CD24" s="142" t="str">
        <f t="shared" si="17"/>
        <v xml:space="preserve"> F 1-17</v>
      </c>
      <c r="CE24" s="142" t="e">
        <f t="shared" si="18"/>
        <v>#N/A</v>
      </c>
      <c r="CF24" s="142" t="str">
        <f>IF(ISERROR(CE24),"",INDEX(Профиль!$B$2:BV222,CE24,2))</f>
        <v/>
      </c>
      <c r="CG24" s="142" t="e">
        <f t="shared" si="19"/>
        <v>#N/A</v>
      </c>
      <c r="CH24" s="142">
        <f>IF(ISNUMBER(SEARCH(Бланк!$K$12,CF24)),MAX($CH$1:CH23)+1,0)</f>
        <v>0</v>
      </c>
      <c r="CI24" s="142" t="str">
        <f t="shared" si="20"/>
        <v/>
      </c>
      <c r="CJ24" s="142" t="e">
        <f t="shared" si="21"/>
        <v>#N/A</v>
      </c>
      <c r="CM24" s="142" t="s">
        <v>152</v>
      </c>
      <c r="CN24" s="142" t="e">
        <f>INDEX(Профиль!$B$2:$Y$1001,CL2,22)</f>
        <v>#N/A</v>
      </c>
      <c r="CO24" s="142">
        <f>CO21</f>
        <v>0</v>
      </c>
      <c r="CP24" s="142" t="e">
        <f>CO24*CN24</f>
        <v>#N/A</v>
      </c>
      <c r="DA24" s="142">
        <f>IF(ISNUMBER(SEARCH(Бланк!$I$14,D24)),MAX($DA$1:DA23)+1,0)</f>
        <v>23</v>
      </c>
      <c r="DB24" s="142" t="str">
        <f>VLOOKUP(F24,Профиль!A24:BI1538,2,FALSE)</f>
        <v xml:space="preserve"> F 1-17</v>
      </c>
      <c r="DC24" s="142" t="e">
        <f>IF(DA24&gt;0,VLOOKUP(Бланк!$I$14,D24:F24,3,FALSE),"")</f>
        <v>#N/A</v>
      </c>
      <c r="DD24" s="142" t="str">
        <f t="shared" si="22"/>
        <v xml:space="preserve"> F 1-17</v>
      </c>
      <c r="DE24" s="142" t="e">
        <f t="shared" si="23"/>
        <v>#N/A</v>
      </c>
      <c r="DF24" s="142" t="str">
        <f>IF(ISERROR(DE24),"",INDEX(Профиль!$B$2:CV222,DE24,2))</f>
        <v/>
      </c>
      <c r="DG24" s="142" t="e">
        <f t="shared" si="24"/>
        <v>#N/A</v>
      </c>
      <c r="DH24" s="142">
        <f>IF(ISNUMBER(SEARCH(Бланк!$K$14,DF24)),MAX($DH$1:DH23)+1,0)</f>
        <v>0</v>
      </c>
      <c r="DI24" s="142" t="str">
        <f t="shared" si="25"/>
        <v/>
      </c>
      <c r="DJ24" s="142" t="e">
        <f t="shared" si="26"/>
        <v>#N/A</v>
      </c>
      <c r="DM24" s="142" t="s">
        <v>152</v>
      </c>
      <c r="DN24" s="142" t="e">
        <f>INDEX(Профиль!$B$2:$Y$1001,DL2,22)</f>
        <v>#N/A</v>
      </c>
      <c r="DO24" s="142">
        <f>DO21</f>
        <v>0</v>
      </c>
      <c r="DP24" s="142" t="e">
        <f>DO24*DN24</f>
        <v>#N/A</v>
      </c>
      <c r="EA24" s="142">
        <f>IF(ISNUMBER(SEARCH(Бланк!$I$16,D24)),MAX($EA$1:EA23)+1,0)</f>
        <v>23</v>
      </c>
      <c r="EB24" s="142" t="str">
        <f>VLOOKUP(F24,Профиль!A24:CI1538,2,FALSE)</f>
        <v xml:space="preserve"> F 1-17</v>
      </c>
      <c r="EC24" s="142" t="e">
        <f>IF(EA24&gt;0,VLOOKUP(Бланк!$I$16,D24:F24,3,FALSE),"")</f>
        <v>#N/A</v>
      </c>
      <c r="ED24" s="142" t="str">
        <f t="shared" si="27"/>
        <v xml:space="preserve"> F 1-17</v>
      </c>
      <c r="EE24" s="142" t="e">
        <f t="shared" si="28"/>
        <v>#N/A</v>
      </c>
      <c r="EF24" s="142" t="str">
        <f>IF(ISERROR(EE24),"",INDEX(Профиль!$B$2:DV222,EE24,2))</f>
        <v/>
      </c>
      <c r="EG24" s="142" t="e">
        <f t="shared" si="29"/>
        <v>#N/A</v>
      </c>
      <c r="EH24" s="142">
        <f>IF(ISNUMBER(SEARCH(Бланк!$K$16,EF24)),MAX($EH$1:EH23)+1,0)</f>
        <v>0</v>
      </c>
      <c r="EI24" s="142" t="str">
        <f t="shared" si="30"/>
        <v/>
      </c>
      <c r="EJ24" s="142" t="e">
        <f t="shared" si="51"/>
        <v>#N/A</v>
      </c>
      <c r="EM24" s="142" t="s">
        <v>152</v>
      </c>
      <c r="EN24" s="142" t="e">
        <f>INDEX(Профиль!$B$2:$Y$1001,EL2,22)</f>
        <v>#N/A</v>
      </c>
      <c r="EO24" s="142">
        <f>EO21</f>
        <v>0</v>
      </c>
      <c r="EP24" s="142" t="e">
        <f>EO24*EN24</f>
        <v>#N/A</v>
      </c>
      <c r="FA24" s="142">
        <f>IF(ISNUMBER(SEARCH(Бланк!$I$18,D24)),MAX($FA$1:FA23)+1,0)</f>
        <v>23</v>
      </c>
      <c r="FB24" s="142" t="str">
        <f>VLOOKUP(F24,Профиль!A24:DI1538,2,FALSE)</f>
        <v xml:space="preserve"> F 1-17</v>
      </c>
      <c r="FC24" s="142" t="e">
        <f>IF(FA24&gt;0,VLOOKUP(Бланк!$I$18,D24:F24,3,FALSE),"")</f>
        <v>#N/A</v>
      </c>
      <c r="FD24" s="142" t="str">
        <f t="shared" si="31"/>
        <v xml:space="preserve"> F 1-17</v>
      </c>
      <c r="FE24" s="142" t="e">
        <f t="shared" si="32"/>
        <v>#N/A</v>
      </c>
      <c r="FF24" s="142" t="str">
        <f>IF(ISERROR(FE24),"",INDEX(Профиль!$B$2:EV222,FE24,2))</f>
        <v/>
      </c>
      <c r="FG24" s="142" t="e">
        <f t="shared" si="33"/>
        <v>#N/A</v>
      </c>
      <c r="FH24" s="142">
        <f>IF(ISNUMBER(SEARCH(Бланк!$K$18,FF24)),MAX($FH$1:FH23)+1,0)</f>
        <v>0</v>
      </c>
      <c r="FI24" s="142" t="str">
        <f t="shared" si="34"/>
        <v/>
      </c>
      <c r="FJ24" s="142" t="e">
        <f t="shared" si="35"/>
        <v>#N/A</v>
      </c>
      <c r="FM24" s="142" t="s">
        <v>152</v>
      </c>
      <c r="FN24" s="142" t="e">
        <f>INDEX(Профиль!$B$2:$Y$1001,FL2,22)</f>
        <v>#N/A</v>
      </c>
      <c r="FO24" s="142">
        <f>FO21</f>
        <v>0</v>
      </c>
      <c r="FP24" s="142" t="e">
        <f>FO24*FN24</f>
        <v>#N/A</v>
      </c>
      <c r="GA24" s="142">
        <f>IF(ISNUMBER(SEARCH(Бланк!$I$20,D24)),MAX($GA$1:GA23)+1,0)</f>
        <v>23</v>
      </c>
      <c r="GB24" s="142" t="str">
        <f>VLOOKUP(F24,Профиль!A24:EI1538,2,FALSE)</f>
        <v xml:space="preserve"> F 1-17</v>
      </c>
      <c r="GC24" s="142" t="e">
        <f>IF(GA24&gt;0,VLOOKUP(Бланк!$I$20,D24:F24,3,FALSE),"")</f>
        <v>#N/A</v>
      </c>
      <c r="GD24" s="142" t="str">
        <f t="shared" si="36"/>
        <v xml:space="preserve"> F 1-17</v>
      </c>
      <c r="GE24" s="142" t="e">
        <f t="shared" si="37"/>
        <v>#N/A</v>
      </c>
      <c r="GF24" s="142" t="str">
        <f>IF(ISERROR(GE24),"",INDEX(Профиль!$B$2:FV222,GE24,2))</f>
        <v/>
      </c>
      <c r="GG24" s="142" t="e">
        <f t="shared" si="38"/>
        <v>#N/A</v>
      </c>
      <c r="GH24" s="142">
        <f>IF(ISNUMBER(SEARCH(Бланк!$K$20,GF24)),MAX($GH$1:GH23)+1,0)</f>
        <v>0</v>
      </c>
      <c r="GI24" s="142" t="str">
        <f t="shared" si="39"/>
        <v/>
      </c>
      <c r="GJ24" s="142" t="e">
        <f t="shared" si="40"/>
        <v>#N/A</v>
      </c>
      <c r="GM24" s="142" t="s">
        <v>152</v>
      </c>
      <c r="GN24" s="142" t="e">
        <f>INDEX(Профиль!$B$2:$Y$1001,GL2,22)</f>
        <v>#N/A</v>
      </c>
      <c r="GO24" s="142">
        <f>GO21</f>
        <v>0</v>
      </c>
      <c r="GP24" s="142" t="e">
        <f>GO24*GN24</f>
        <v>#N/A</v>
      </c>
      <c r="HA24" s="142">
        <f>IF(ISNUMBER(SEARCH(Бланк!$I$22,D24)),MAX($HA$1:HA23)+1,0)</f>
        <v>23</v>
      </c>
      <c r="HB24" s="142" t="str">
        <f>VLOOKUP(F24,Профиль!A24:FI1538,2,FALSE)</f>
        <v xml:space="preserve"> F 1-17</v>
      </c>
      <c r="HC24" s="142" t="e">
        <f>IF(HA24&gt;0,VLOOKUP(Бланк!$I$22,D24:F24,3,FALSE),"")</f>
        <v>#N/A</v>
      </c>
      <c r="HD24" s="142" t="str">
        <f t="shared" si="41"/>
        <v xml:space="preserve"> F 1-17</v>
      </c>
      <c r="HE24" s="142" t="e">
        <f t="shared" si="42"/>
        <v>#N/A</v>
      </c>
      <c r="HF24" s="142" t="str">
        <f>IF(ISERROR(HE24),"",INDEX(Профиль!$B$2:GV222,HE24,2))</f>
        <v/>
      </c>
      <c r="HG24" s="142" t="e">
        <f t="shared" si="43"/>
        <v>#N/A</v>
      </c>
      <c r="HH24" s="142">
        <f>IF(ISNUMBER(SEARCH(Бланк!$K$22,HF24)),MAX($HH$1:HH23)+1,0)</f>
        <v>0</v>
      </c>
      <c r="HI24" s="142" t="str">
        <f t="shared" si="44"/>
        <v/>
      </c>
      <c r="HJ24" s="142" t="e">
        <f t="shared" si="45"/>
        <v>#N/A</v>
      </c>
      <c r="HM24" s="142" t="s">
        <v>152</v>
      </c>
      <c r="HN24" s="142" t="e">
        <f>INDEX(Профиль!$B$2:$Y$1001,HL2,22)</f>
        <v>#N/A</v>
      </c>
      <c r="HO24" s="142">
        <f>HO21</f>
        <v>0</v>
      </c>
      <c r="HP24" s="142" t="e">
        <f>HO24*HN24</f>
        <v>#N/A</v>
      </c>
      <c r="IA24" s="142">
        <f>IF(ISNUMBER(SEARCH(Бланк!$I$24,D24)),MAX($IA$1:IA23)+1,0)</f>
        <v>23</v>
      </c>
      <c r="IB24" s="142" t="str">
        <f>VLOOKUP(F24,Профиль!A24:GI1538,2,FALSE)</f>
        <v xml:space="preserve"> F 1-17</v>
      </c>
      <c r="IC24" s="142" t="e">
        <f>IF(IA24&gt;0,VLOOKUP(Бланк!$I$24,D24:F24,3,FALSE),"")</f>
        <v>#N/A</v>
      </c>
      <c r="ID24" s="142" t="str">
        <f t="shared" si="46"/>
        <v xml:space="preserve"> F 1-17</v>
      </c>
      <c r="IE24" s="142" t="e">
        <f t="shared" si="47"/>
        <v>#N/A</v>
      </c>
      <c r="IF24" s="142" t="str">
        <f>IF(ISERROR(IE24),"",INDEX(Профиль!$B$2:HV222,IE24,2))</f>
        <v/>
      </c>
      <c r="IG24" s="142" t="e">
        <f>VLOOKUP(ROW(EA23),IA$2:$IC$201,3,FALSE)</f>
        <v>#N/A</v>
      </c>
      <c r="IH24" s="142">
        <f>IF(ISNUMBER(SEARCH(Бланк!$K$24,IF24)),MAX($IH$1:IH23)+1,0)</f>
        <v>0</v>
      </c>
      <c r="II24" s="142" t="str">
        <f t="shared" si="48"/>
        <v/>
      </c>
      <c r="IJ24" s="142" t="e">
        <f t="shared" si="49"/>
        <v>#N/A</v>
      </c>
      <c r="IM24" s="142" t="s">
        <v>152</v>
      </c>
      <c r="IN24" s="142" t="e">
        <f>INDEX(Профиль!$B$2:$Y$1001,IL2,22)</f>
        <v>#N/A</v>
      </c>
      <c r="IO24" s="142">
        <f>IO21</f>
        <v>0</v>
      </c>
      <c r="IP24" s="142" t="e">
        <f>IO24*IN24</f>
        <v>#N/A</v>
      </c>
    </row>
    <row r="25" spans="1:250" x14ac:dyDescent="0.25">
      <c r="A25" s="142">
        <v>25</v>
      </c>
      <c r="B25" s="142">
        <f>IF(AND($E$1="ПУСТО",Профиль!B25&lt;&gt;""),MAX($B$1:B24)+1,IF(ISNUMBER(SEARCH($E$1,Профиль!G25)),MAX($B$1:B24)+1,0))</f>
        <v>24</v>
      </c>
      <c r="D25" s="142" t="str">
        <f>IF(ISERROR(F25),"",INDEX(Профиль!$B$2:$E$1001,F25,1))</f>
        <v>FP.02</v>
      </c>
      <c r="E25" s="142" t="str">
        <f>IF(ISERROR(F25),"",INDEX(Профиль!$B$2:$E$1001,F25,2))</f>
        <v>Чeрный шлиф.</v>
      </c>
      <c r="F25" s="142">
        <f>MATCH(ROW(A24),$B$2:B31,0)</f>
        <v>24</v>
      </c>
      <c r="G25" s="142">
        <f>IF(AND(COUNTIF(D$2:D25,D25)=1,D25&lt;&gt;""),COUNT(G$1:G24)+1,"")</f>
        <v>8</v>
      </c>
      <c r="H25" s="142" t="str">
        <f t="shared" si="0"/>
        <v>FP.02</v>
      </c>
      <c r="I25" s="142" t="e">
        <f t="shared" si="1"/>
        <v>#N/A</v>
      </c>
      <c r="J25" s="142">
        <f>IF(ISNUMBER(SEARCH(Бланк!$I$6,D25)),MAX($J$1:J24)+1,0)</f>
        <v>0</v>
      </c>
      <c r="K25" s="142" t="str">
        <f>VLOOKUP(F25,Профиль!A25:AI1539,2,FALSE)</f>
        <v>FP.02</v>
      </c>
      <c r="L25" s="142" t="str">
        <f>IF(J25&gt;0,VLOOKUP(Бланк!$I$6,D25:F35,3,FALSE),"")</f>
        <v/>
      </c>
      <c r="M25" s="142" t="e">
        <f t="shared" si="2"/>
        <v>#N/A</v>
      </c>
      <c r="N25" s="142" t="e">
        <f t="shared" si="3"/>
        <v>#N/A</v>
      </c>
      <c r="O25" s="142" t="str">
        <f>IF(ISERROR(N25),"",INDEX(Профиль!$B$2:DD15029,N25,2))</f>
        <v/>
      </c>
      <c r="P25" s="142" t="e">
        <f t="shared" si="4"/>
        <v>#N/A</v>
      </c>
      <c r="Q25" s="142">
        <f>IF(ISNUMBER(SEARCH(Бланк!$K$6,O25)),MAX($Q$1:Q24)+1,0)</f>
        <v>0</v>
      </c>
      <c r="R25" s="142" t="str">
        <f t="shared" si="5"/>
        <v/>
      </c>
      <c r="S25" s="142" t="e">
        <f t="shared" si="6"/>
        <v>#N/A</v>
      </c>
      <c r="AA25" s="142">
        <f>IF(ISNUMBER(SEARCH(Бланк!$I$8,D25)),MAX($AA$1:AA24)+1,0)</f>
        <v>24</v>
      </c>
      <c r="AB25" s="142" t="str">
        <f>VLOOKUP(F25,Профиль!A25:AI1539,2,FALSE)</f>
        <v>FP.02</v>
      </c>
      <c r="AC25" s="142" t="e">
        <f>IF(AA25&gt;0,VLOOKUP(Бланк!$I$8,D25:F25,3,FALSE),"")</f>
        <v>#N/A</v>
      </c>
      <c r="AD25" s="142" t="str">
        <f t="shared" si="7"/>
        <v>FP.02</v>
      </c>
      <c r="AE25" s="142" t="e">
        <f t="shared" si="8"/>
        <v>#N/A</v>
      </c>
      <c r="AF25" s="142" t="str">
        <f>IF(ISERROR(AE25),"",INDEX(Профиль!$B$2:V223,AE25,2))</f>
        <v/>
      </c>
      <c r="AG25" s="142" t="e">
        <f t="shared" si="9"/>
        <v>#N/A</v>
      </c>
      <c r="AH25" s="142">
        <f>IF(ISNUMBER(SEARCH(Бланк!$K$8,AF25)),MAX($AH$1:AH24)+1,0)</f>
        <v>0</v>
      </c>
      <c r="AI25" s="142" t="str">
        <f t="shared" si="10"/>
        <v/>
      </c>
      <c r="BA25" s="142">
        <f>IF(ISNUMBER(SEARCH(Бланк!$I$10,D25)),MAX($BA$1:BA24)+1,0)</f>
        <v>24</v>
      </c>
      <c r="BB25" s="142" t="str">
        <f>VLOOKUP(F25,Профиль!A25:AI1539,2,FALSE)</f>
        <v>FP.02</v>
      </c>
      <c r="BC25" s="142" t="e">
        <f>IF(BA25&gt;0,VLOOKUP(Бланк!$I$10,D25:F25,3,FALSE),"")</f>
        <v>#N/A</v>
      </c>
      <c r="BD25" s="142" t="str">
        <f t="shared" si="13"/>
        <v>FP.02</v>
      </c>
      <c r="BE25" s="142" t="e">
        <f t="shared" si="14"/>
        <v>#N/A</v>
      </c>
      <c r="BF25" s="142" t="str">
        <f>IF(ISERROR(BE25),"",INDEX(Профиль!$B$2:AV223,BE25,2))</f>
        <v/>
      </c>
      <c r="BG25" s="142" t="e">
        <f t="shared" si="15"/>
        <v>#N/A</v>
      </c>
      <c r="BH25" s="142">
        <f>IF(ISNUMBER(SEARCH(Бланк!$K$10,BF25)),MAX($BH$1:BH24)+1,0)</f>
        <v>0</v>
      </c>
      <c r="BI25" s="142" t="str">
        <f t="shared" si="16"/>
        <v/>
      </c>
      <c r="CA25" s="142">
        <f>IF(ISNUMBER(SEARCH(Бланк!$I$12,D25)),MAX($CA$1:CA24)+1,0)</f>
        <v>24</v>
      </c>
      <c r="CB25" s="142" t="str">
        <f>VLOOKUP(F25,Профиль!A25:AI1539,2,FALSE)</f>
        <v>FP.02</v>
      </c>
      <c r="CC25" s="142" t="e">
        <f>IF(CA25&gt;0,VLOOKUP(Бланк!$I$12,D25:F25,3,FALSE),"")</f>
        <v>#N/A</v>
      </c>
      <c r="CD25" s="142" t="str">
        <f t="shared" si="17"/>
        <v>FP.02</v>
      </c>
      <c r="CE25" s="142" t="e">
        <f t="shared" si="18"/>
        <v>#N/A</v>
      </c>
      <c r="CF25" s="142" t="str">
        <f>IF(ISERROR(CE25),"",INDEX(Профиль!$B$2:BV223,CE25,2))</f>
        <v/>
      </c>
      <c r="CG25" s="142" t="e">
        <f t="shared" si="19"/>
        <v>#N/A</v>
      </c>
      <c r="CH25" s="142">
        <f>IF(ISNUMBER(SEARCH(Бланк!$K$12,CF25)),MAX($CH$1:CH24)+1,0)</f>
        <v>0</v>
      </c>
      <c r="CI25" s="142" t="str">
        <f t="shared" si="20"/>
        <v/>
      </c>
      <c r="CJ25" s="142" t="e">
        <f t="shared" si="21"/>
        <v>#N/A</v>
      </c>
      <c r="DA25" s="142">
        <f>IF(ISNUMBER(SEARCH(Бланк!$I$14,D25)),MAX($DA$1:DA24)+1,0)</f>
        <v>24</v>
      </c>
      <c r="DB25" s="142" t="str">
        <f>VLOOKUP(F25,Профиль!A25:BI1539,2,FALSE)</f>
        <v>FP.02</v>
      </c>
      <c r="DC25" s="142" t="e">
        <f>IF(DA25&gt;0,VLOOKUP(Бланк!$I$14,D25:F25,3,FALSE),"")</f>
        <v>#N/A</v>
      </c>
      <c r="DD25" s="142" t="str">
        <f t="shared" si="22"/>
        <v>FP.02</v>
      </c>
      <c r="DE25" s="142" t="e">
        <f t="shared" si="23"/>
        <v>#N/A</v>
      </c>
      <c r="DF25" s="142" t="str">
        <f>IF(ISERROR(DE25),"",INDEX(Профиль!$B$2:CV223,DE25,2))</f>
        <v/>
      </c>
      <c r="DG25" s="142" t="e">
        <f t="shared" si="24"/>
        <v>#N/A</v>
      </c>
      <c r="DH25" s="142">
        <f>IF(ISNUMBER(SEARCH(Бланк!$K$14,DF25)),MAX($DH$1:DH24)+1,0)</f>
        <v>0</v>
      </c>
      <c r="DI25" s="142" t="str">
        <f t="shared" si="25"/>
        <v/>
      </c>
      <c r="DJ25" s="142" t="e">
        <f t="shared" si="26"/>
        <v>#N/A</v>
      </c>
      <c r="EA25" s="142">
        <f>IF(ISNUMBER(SEARCH(Бланк!$I$16,D25)),MAX($EA$1:EA24)+1,0)</f>
        <v>24</v>
      </c>
      <c r="EB25" s="142" t="str">
        <f>VLOOKUP(F25,Профиль!A25:CI1539,2,FALSE)</f>
        <v>FP.02</v>
      </c>
      <c r="EC25" s="142" t="e">
        <f>IF(EA25&gt;0,VLOOKUP(Бланк!$I$16,D25:F25,3,FALSE),"")</f>
        <v>#N/A</v>
      </c>
      <c r="ED25" s="142" t="str">
        <f t="shared" si="27"/>
        <v>FP.02</v>
      </c>
      <c r="EE25" s="142" t="e">
        <f t="shared" si="28"/>
        <v>#N/A</v>
      </c>
      <c r="EF25" s="142" t="str">
        <f>IF(ISERROR(EE25),"",INDEX(Профиль!$B$2:DV223,EE25,2))</f>
        <v/>
      </c>
      <c r="EG25" s="142" t="e">
        <f t="shared" si="29"/>
        <v>#N/A</v>
      </c>
      <c r="EH25" s="142">
        <f>IF(ISNUMBER(SEARCH(Бланк!$K$16,EF25)),MAX($EH$1:EH24)+1,0)</f>
        <v>0</v>
      </c>
      <c r="EI25" s="142" t="str">
        <f t="shared" si="30"/>
        <v/>
      </c>
      <c r="EJ25" s="142" t="e">
        <f t="shared" si="51"/>
        <v>#N/A</v>
      </c>
      <c r="FA25" s="142">
        <f>IF(ISNUMBER(SEARCH(Бланк!$I$18,D25)),MAX($FA$1:FA24)+1,0)</f>
        <v>24</v>
      </c>
      <c r="FB25" s="142" t="str">
        <f>VLOOKUP(F25,Профиль!A25:DI1539,2,FALSE)</f>
        <v>FP.02</v>
      </c>
      <c r="FC25" s="142" t="e">
        <f>IF(FA25&gt;0,VLOOKUP(Бланк!$I$18,D25:F25,3,FALSE),"")</f>
        <v>#N/A</v>
      </c>
      <c r="FD25" s="142" t="str">
        <f t="shared" si="31"/>
        <v>FP.02</v>
      </c>
      <c r="FE25" s="142" t="e">
        <f t="shared" si="32"/>
        <v>#N/A</v>
      </c>
      <c r="FF25" s="142" t="str">
        <f>IF(ISERROR(FE25),"",INDEX(Профиль!$B$2:EV223,FE25,2))</f>
        <v/>
      </c>
      <c r="FG25" s="142" t="e">
        <f t="shared" si="33"/>
        <v>#N/A</v>
      </c>
      <c r="FH25" s="142">
        <f>IF(ISNUMBER(SEARCH(Бланк!$K$18,FF25)),MAX($FH$1:FH24)+1,0)</f>
        <v>0</v>
      </c>
      <c r="FI25" s="142" t="str">
        <f t="shared" si="34"/>
        <v/>
      </c>
      <c r="FJ25" s="142" t="e">
        <f t="shared" si="35"/>
        <v>#N/A</v>
      </c>
      <c r="GA25" s="142">
        <f>IF(ISNUMBER(SEARCH(Бланк!$I$20,D25)),MAX($GA$1:GA24)+1,0)</f>
        <v>24</v>
      </c>
      <c r="GB25" s="142" t="str">
        <f>VLOOKUP(F25,Профиль!A25:EI1539,2,FALSE)</f>
        <v>FP.02</v>
      </c>
      <c r="GC25" s="142" t="e">
        <f>IF(GA25&gt;0,VLOOKUP(Бланк!$I$20,D25:F25,3,FALSE),"")</f>
        <v>#N/A</v>
      </c>
      <c r="GD25" s="142" t="str">
        <f t="shared" si="36"/>
        <v>FP.02</v>
      </c>
      <c r="GE25" s="142" t="e">
        <f t="shared" si="37"/>
        <v>#N/A</v>
      </c>
      <c r="GF25" s="142" t="str">
        <f>IF(ISERROR(GE25),"",INDEX(Профиль!$B$2:FV223,GE25,2))</f>
        <v/>
      </c>
      <c r="GG25" s="142" t="e">
        <f t="shared" si="38"/>
        <v>#N/A</v>
      </c>
      <c r="GH25" s="142">
        <f>IF(ISNUMBER(SEARCH(Бланк!$K$20,GF25)),MAX($GH$1:GH24)+1,0)</f>
        <v>0</v>
      </c>
      <c r="GI25" s="142" t="str">
        <f t="shared" si="39"/>
        <v/>
      </c>
      <c r="GJ25" s="142" t="e">
        <f t="shared" si="40"/>
        <v>#N/A</v>
      </c>
      <c r="HA25" s="142">
        <f>IF(ISNUMBER(SEARCH(Бланк!$I$22,D25)),MAX($HA$1:HA24)+1,0)</f>
        <v>24</v>
      </c>
      <c r="HB25" s="142" t="str">
        <f>VLOOKUP(F25,Профиль!A25:FI1539,2,FALSE)</f>
        <v>FP.02</v>
      </c>
      <c r="HC25" s="142" t="e">
        <f>IF(HA25&gt;0,VLOOKUP(Бланк!$I$22,D25:F25,3,FALSE),"")</f>
        <v>#N/A</v>
      </c>
      <c r="HD25" s="142" t="str">
        <f t="shared" si="41"/>
        <v>FP.02</v>
      </c>
      <c r="HE25" s="142" t="e">
        <f t="shared" si="42"/>
        <v>#N/A</v>
      </c>
      <c r="HF25" s="142" t="str">
        <f>IF(ISERROR(HE25),"",INDEX(Профиль!$B$2:GV223,HE25,2))</f>
        <v/>
      </c>
      <c r="HG25" s="142" t="e">
        <f t="shared" si="43"/>
        <v>#N/A</v>
      </c>
      <c r="HH25" s="142">
        <f>IF(ISNUMBER(SEARCH(Бланк!$K$22,HF25)),MAX($HH$1:HH24)+1,0)</f>
        <v>0</v>
      </c>
      <c r="HI25" s="142" t="str">
        <f t="shared" si="44"/>
        <v/>
      </c>
      <c r="HJ25" s="142" t="e">
        <f t="shared" si="45"/>
        <v>#N/A</v>
      </c>
      <c r="IA25" s="142">
        <f>IF(ISNUMBER(SEARCH(Бланк!$I$24,D25)),MAX($IA$1:IA24)+1,0)</f>
        <v>24</v>
      </c>
      <c r="IB25" s="142" t="str">
        <f>VLOOKUP(F25,Профиль!A25:GI1539,2,FALSE)</f>
        <v>FP.02</v>
      </c>
      <c r="IC25" s="142" t="e">
        <f>IF(IA25&gt;0,VLOOKUP(Бланк!$I$24,D25:F25,3,FALSE),"")</f>
        <v>#N/A</v>
      </c>
      <c r="ID25" s="142" t="str">
        <f t="shared" si="46"/>
        <v>FP.02</v>
      </c>
      <c r="IE25" s="142" t="e">
        <f t="shared" si="47"/>
        <v>#N/A</v>
      </c>
      <c r="IF25" s="142" t="str">
        <f>IF(ISERROR(IE25),"",INDEX(Профиль!$B$2:HV223,IE25,2))</f>
        <v/>
      </c>
      <c r="IG25" s="142" t="e">
        <f>VLOOKUP(ROW(EA24),IA$2:$IC$201,3,FALSE)</f>
        <v>#N/A</v>
      </c>
      <c r="IH25" s="142">
        <f>IF(ISNUMBER(SEARCH(Бланк!$K$24,IF25)),MAX($IH$1:IH24)+1,0)</f>
        <v>0</v>
      </c>
      <c r="II25" s="142" t="str">
        <f t="shared" si="48"/>
        <v/>
      </c>
      <c r="IJ25" s="142" t="e">
        <f t="shared" si="49"/>
        <v>#N/A</v>
      </c>
    </row>
    <row r="26" spans="1:250" x14ac:dyDescent="0.25">
      <c r="A26" s="142">
        <v>26</v>
      </c>
      <c r="B26" s="142">
        <f>IF(AND($E$1="ПУСТО",Профиль!B26&lt;&gt;""),MAX($B$1:B25)+1,IF(ISNUMBER(SEARCH($E$1,Профиль!G26)),MAX($B$1:B25)+1,0))</f>
        <v>25</v>
      </c>
      <c r="D26" s="142" t="str">
        <f>IF(ISERROR(F26),"",INDEX(Профиль!$B$2:$E$1001,F26,1))</f>
        <v>FP.02</v>
      </c>
      <c r="E26" s="142" t="str">
        <f>IF(ISERROR(F26),"",INDEX(Профиль!$B$2:$E$1001,F26,2))</f>
        <v>Черный</v>
      </c>
      <c r="F26" s="142">
        <f>MATCH(ROW(A25),$B$2:B32,0)</f>
        <v>25</v>
      </c>
      <c r="G26" s="142" t="str">
        <f>IF(AND(COUNTIF(D$2:D26,D26)=1,D26&lt;&gt;""),COUNT(G$1:G25)+1,"")</f>
        <v/>
      </c>
      <c r="H26" s="142" t="str">
        <f t="shared" si="0"/>
        <v>FP.02</v>
      </c>
      <c r="I26" s="142" t="e">
        <f t="shared" si="1"/>
        <v>#N/A</v>
      </c>
      <c r="J26" s="142">
        <f>IF(ISNUMBER(SEARCH(Бланк!$I$6,D26)),MAX($J$1:J25)+1,0)</f>
        <v>0</v>
      </c>
      <c r="K26" s="142" t="str">
        <f>VLOOKUP(F26,Профиль!A26:AI1540,2,FALSE)</f>
        <v>FP.02</v>
      </c>
      <c r="L26" s="142" t="str">
        <f>IF(J26&gt;0,VLOOKUP(Бланк!$I$6,D26:F36,3,FALSE),"")</f>
        <v/>
      </c>
      <c r="M26" s="142" t="e">
        <f t="shared" si="2"/>
        <v>#N/A</v>
      </c>
      <c r="N26" s="142" t="e">
        <f t="shared" si="3"/>
        <v>#N/A</v>
      </c>
      <c r="O26" s="142" t="str">
        <f>IF(ISERROR(N26),"",INDEX(Профиль!$B$2:DD15030,N26,2))</f>
        <v/>
      </c>
      <c r="P26" s="142" t="e">
        <f t="shared" si="4"/>
        <v>#N/A</v>
      </c>
      <c r="Q26" s="142">
        <f>IF(ISNUMBER(SEARCH(Бланк!$K$6,O26)),MAX($Q$1:Q25)+1,0)</f>
        <v>0</v>
      </c>
      <c r="R26" s="142" t="str">
        <f t="shared" si="5"/>
        <v/>
      </c>
      <c r="S26" s="142" t="e">
        <f t="shared" si="6"/>
        <v>#N/A</v>
      </c>
      <c r="V26" s="142" t="s">
        <v>135</v>
      </c>
      <c r="Y26" s="142">
        <f>SUM(Y21:Y25)</f>
        <v>1.2481180000000003</v>
      </c>
      <c r="AA26" s="142">
        <f>IF(ISNUMBER(SEARCH(Бланк!$I$8,D26)),MAX($AA$1:AA25)+1,0)</f>
        <v>25</v>
      </c>
      <c r="AB26" s="142" t="str">
        <f>VLOOKUP(F26,Профиль!A26:AI1540,2,FALSE)</f>
        <v>FP.02</v>
      </c>
      <c r="AC26" s="142" t="e">
        <f>IF(AA26&gt;0,VLOOKUP(Бланк!$I$8,D26:F26,3,FALSE),"")</f>
        <v>#N/A</v>
      </c>
      <c r="AD26" s="142" t="str">
        <f t="shared" si="7"/>
        <v>FP.02</v>
      </c>
      <c r="AE26" s="142" t="e">
        <f t="shared" si="8"/>
        <v>#N/A</v>
      </c>
      <c r="AF26" s="142" t="str">
        <f>IF(ISERROR(AE26),"",INDEX(Профиль!$B$2:V224,AE26,2))</f>
        <v/>
      </c>
      <c r="AG26" s="142" t="e">
        <f t="shared" si="9"/>
        <v>#N/A</v>
      </c>
      <c r="AH26" s="142">
        <f>IF(ISNUMBER(SEARCH(Бланк!$K$8,AF26)),MAX($AH$1:AH25)+1,0)</f>
        <v>0</v>
      </c>
      <c r="AI26" s="142" t="str">
        <f t="shared" si="10"/>
        <v/>
      </c>
      <c r="AM26" s="142" t="s">
        <v>135</v>
      </c>
      <c r="AP26" s="142" t="e">
        <f>SUM(AP21:AP25)</f>
        <v>#N/A</v>
      </c>
      <c r="BA26" s="142">
        <f>IF(ISNUMBER(SEARCH(Бланк!$I$10,D26)),MAX($BA$1:BA25)+1,0)</f>
        <v>25</v>
      </c>
      <c r="BB26" s="142" t="str">
        <f>VLOOKUP(F26,Профиль!A26:AI1540,2,FALSE)</f>
        <v>FP.02</v>
      </c>
      <c r="BC26" s="142" t="e">
        <f>IF(BA26&gt;0,VLOOKUP(Бланк!$I$10,D26:F26,3,FALSE),"")</f>
        <v>#N/A</v>
      </c>
      <c r="BD26" s="142" t="str">
        <f t="shared" si="13"/>
        <v>FP.02</v>
      </c>
      <c r="BE26" s="142" t="e">
        <f t="shared" si="14"/>
        <v>#N/A</v>
      </c>
      <c r="BF26" s="142" t="str">
        <f>IF(ISERROR(BE26),"",INDEX(Профиль!$B$2:AV224,BE26,2))</f>
        <v/>
      </c>
      <c r="BG26" s="142" t="e">
        <f t="shared" si="15"/>
        <v>#N/A</v>
      </c>
      <c r="BH26" s="142">
        <f>IF(ISNUMBER(SEARCH(Бланк!$K$10,BF26)),MAX($BH$1:BH25)+1,0)</f>
        <v>0</v>
      </c>
      <c r="BI26" s="142" t="str">
        <f t="shared" si="16"/>
        <v/>
      </c>
      <c r="BM26" s="142" t="s">
        <v>135</v>
      </c>
      <c r="BP26" s="142" t="e">
        <f>SUM(BP21:BP25)</f>
        <v>#N/A</v>
      </c>
      <c r="CA26" s="142">
        <f>IF(ISNUMBER(SEARCH(Бланк!$I$12,D26)),MAX($CA$1:CA25)+1,0)</f>
        <v>25</v>
      </c>
      <c r="CB26" s="142" t="str">
        <f>VLOOKUP(F26,Профиль!A26:AI1540,2,FALSE)</f>
        <v>FP.02</v>
      </c>
      <c r="CC26" s="142" t="e">
        <f>IF(CA26&gt;0,VLOOKUP(Бланк!$I$12,D26:F26,3,FALSE),"")</f>
        <v>#N/A</v>
      </c>
      <c r="CD26" s="142" t="str">
        <f t="shared" si="17"/>
        <v>FP.02</v>
      </c>
      <c r="CE26" s="142" t="e">
        <f t="shared" si="18"/>
        <v>#N/A</v>
      </c>
      <c r="CF26" s="142" t="str">
        <f>IF(ISERROR(CE26),"",INDEX(Профиль!$B$2:BV224,CE26,2))</f>
        <v/>
      </c>
      <c r="CG26" s="142" t="e">
        <f t="shared" si="19"/>
        <v>#N/A</v>
      </c>
      <c r="CH26" s="142">
        <f>IF(ISNUMBER(SEARCH(Бланк!$K$12,CF26)),MAX($CH$1:CH25)+1,0)</f>
        <v>0</v>
      </c>
      <c r="CI26" s="142" t="str">
        <f t="shared" si="20"/>
        <v/>
      </c>
      <c r="CJ26" s="142" t="e">
        <f t="shared" si="21"/>
        <v>#N/A</v>
      </c>
      <c r="CM26" s="142" t="s">
        <v>135</v>
      </c>
      <c r="CP26" s="142" t="e">
        <f>SUM(CP21:CP25)</f>
        <v>#N/A</v>
      </c>
      <c r="DA26" s="142">
        <f>IF(ISNUMBER(SEARCH(Бланк!$I$14,D26)),MAX($DA$1:DA25)+1,0)</f>
        <v>25</v>
      </c>
      <c r="DB26" s="142" t="str">
        <f>VLOOKUP(F26,Профиль!A26:BI1540,2,FALSE)</f>
        <v>FP.02</v>
      </c>
      <c r="DC26" s="142" t="e">
        <f>IF(DA26&gt;0,VLOOKUP(Бланк!$I$14,D26:F26,3,FALSE),"")</f>
        <v>#N/A</v>
      </c>
      <c r="DD26" s="142" t="str">
        <f t="shared" si="22"/>
        <v>FP.02</v>
      </c>
      <c r="DE26" s="142" t="e">
        <f t="shared" si="23"/>
        <v>#N/A</v>
      </c>
      <c r="DF26" s="142" t="str">
        <f>IF(ISERROR(DE26),"",INDEX(Профиль!$B$2:CV224,DE26,2))</f>
        <v/>
      </c>
      <c r="DG26" s="142" t="e">
        <f t="shared" si="24"/>
        <v>#N/A</v>
      </c>
      <c r="DH26" s="142">
        <f>IF(ISNUMBER(SEARCH(Бланк!$K$14,DF26)),MAX($DH$1:DH25)+1,0)</f>
        <v>0</v>
      </c>
      <c r="DI26" s="142" t="str">
        <f t="shared" si="25"/>
        <v/>
      </c>
      <c r="DJ26" s="142" t="e">
        <f t="shared" si="26"/>
        <v>#N/A</v>
      </c>
      <c r="DM26" s="142" t="s">
        <v>135</v>
      </c>
      <c r="DP26" s="142" t="e">
        <f>SUM(DP21:DP25)</f>
        <v>#N/A</v>
      </c>
      <c r="EA26" s="142">
        <f>IF(ISNUMBER(SEARCH(Бланк!$I$16,D26)),MAX($EA$1:EA25)+1,0)</f>
        <v>25</v>
      </c>
      <c r="EB26" s="142" t="str">
        <f>VLOOKUP(F26,Профиль!A26:CI1540,2,FALSE)</f>
        <v>FP.02</v>
      </c>
      <c r="EC26" s="142" t="e">
        <f>IF(EA26&gt;0,VLOOKUP(Бланк!$I$16,D26:F26,3,FALSE),"")</f>
        <v>#N/A</v>
      </c>
      <c r="ED26" s="142" t="str">
        <f t="shared" si="27"/>
        <v>FP.02</v>
      </c>
      <c r="EE26" s="142" t="e">
        <f t="shared" si="28"/>
        <v>#N/A</v>
      </c>
      <c r="EF26" s="142" t="str">
        <f>IF(ISERROR(EE26),"",INDEX(Профиль!$B$2:DV224,EE26,2))</f>
        <v/>
      </c>
      <c r="EG26" s="142" t="e">
        <f t="shared" si="29"/>
        <v>#N/A</v>
      </c>
      <c r="EH26" s="142">
        <f>IF(ISNUMBER(SEARCH(Бланк!$K$16,EF26)),MAX($EH$1:EH25)+1,0)</f>
        <v>0</v>
      </c>
      <c r="EI26" s="142" t="str">
        <f t="shared" si="30"/>
        <v/>
      </c>
      <c r="EJ26" s="142" t="e">
        <f t="shared" si="51"/>
        <v>#N/A</v>
      </c>
      <c r="EM26" s="142" t="s">
        <v>135</v>
      </c>
      <c r="EP26" s="142" t="e">
        <f>SUM(EP21:EP25)</f>
        <v>#N/A</v>
      </c>
      <c r="FA26" s="142">
        <f>IF(ISNUMBER(SEARCH(Бланк!$I$18,D26)),MAX($FA$1:FA25)+1,0)</f>
        <v>25</v>
      </c>
      <c r="FB26" s="142" t="str">
        <f>VLOOKUP(F26,Профиль!A26:DI1540,2,FALSE)</f>
        <v>FP.02</v>
      </c>
      <c r="FC26" s="142" t="e">
        <f>IF(FA26&gt;0,VLOOKUP(Бланк!$I$18,D26:F26,3,FALSE),"")</f>
        <v>#N/A</v>
      </c>
      <c r="FD26" s="142" t="str">
        <f t="shared" si="31"/>
        <v>FP.02</v>
      </c>
      <c r="FE26" s="142" t="e">
        <f t="shared" si="32"/>
        <v>#N/A</v>
      </c>
      <c r="FF26" s="142" t="str">
        <f>IF(ISERROR(FE26),"",INDEX(Профиль!$B$2:EV224,FE26,2))</f>
        <v/>
      </c>
      <c r="FG26" s="142" t="e">
        <f t="shared" si="33"/>
        <v>#N/A</v>
      </c>
      <c r="FH26" s="142">
        <f>IF(ISNUMBER(SEARCH(Бланк!$K$18,FF26)),MAX($FH$1:FH25)+1,0)</f>
        <v>0</v>
      </c>
      <c r="FI26" s="142" t="str">
        <f t="shared" si="34"/>
        <v/>
      </c>
      <c r="FJ26" s="142" t="e">
        <f t="shared" si="35"/>
        <v>#N/A</v>
      </c>
      <c r="FM26" s="142" t="s">
        <v>135</v>
      </c>
      <c r="FP26" s="142" t="e">
        <f>SUM(FP21:FP25)</f>
        <v>#N/A</v>
      </c>
      <c r="GA26" s="142">
        <f>IF(ISNUMBER(SEARCH(Бланк!$I$20,D26)),MAX($GA$1:GA25)+1,0)</f>
        <v>25</v>
      </c>
      <c r="GB26" s="142" t="str">
        <f>VLOOKUP(F26,Профиль!A26:EI1540,2,FALSE)</f>
        <v>FP.02</v>
      </c>
      <c r="GC26" s="142" t="e">
        <f>IF(GA26&gt;0,VLOOKUP(Бланк!$I$20,D26:F26,3,FALSE),"")</f>
        <v>#N/A</v>
      </c>
      <c r="GD26" s="142" t="str">
        <f t="shared" si="36"/>
        <v>FP.02</v>
      </c>
      <c r="GE26" s="142" t="e">
        <f t="shared" si="37"/>
        <v>#N/A</v>
      </c>
      <c r="GF26" s="142" t="str">
        <f>IF(ISERROR(GE26),"",INDEX(Профиль!$B$2:FV224,GE26,2))</f>
        <v/>
      </c>
      <c r="GG26" s="142" t="e">
        <f t="shared" si="38"/>
        <v>#N/A</v>
      </c>
      <c r="GH26" s="142">
        <f>IF(ISNUMBER(SEARCH(Бланк!$K$20,GF26)),MAX($GH$1:GH25)+1,0)</f>
        <v>0</v>
      </c>
      <c r="GI26" s="142" t="str">
        <f t="shared" si="39"/>
        <v/>
      </c>
      <c r="GJ26" s="142" t="e">
        <f t="shared" si="40"/>
        <v>#N/A</v>
      </c>
      <c r="GM26" s="142" t="s">
        <v>135</v>
      </c>
      <c r="GP26" s="142" t="e">
        <f>SUM(GP21:GP25)</f>
        <v>#N/A</v>
      </c>
      <c r="HA26" s="142">
        <f>IF(ISNUMBER(SEARCH(Бланк!$I$22,D26)),MAX($HA$1:HA25)+1,0)</f>
        <v>25</v>
      </c>
      <c r="HB26" s="142" t="str">
        <f>VLOOKUP(F26,Профиль!A26:FI1540,2,FALSE)</f>
        <v>FP.02</v>
      </c>
      <c r="HC26" s="142" t="e">
        <f>IF(HA26&gt;0,VLOOKUP(Бланк!$I$22,D26:F26,3,FALSE),"")</f>
        <v>#N/A</v>
      </c>
      <c r="HD26" s="142" t="str">
        <f t="shared" si="41"/>
        <v>FP.02</v>
      </c>
      <c r="HE26" s="142" t="e">
        <f t="shared" si="42"/>
        <v>#N/A</v>
      </c>
      <c r="HF26" s="142" t="str">
        <f>IF(ISERROR(HE26),"",INDEX(Профиль!$B$2:GV224,HE26,2))</f>
        <v/>
      </c>
      <c r="HG26" s="142" t="e">
        <f t="shared" si="43"/>
        <v>#N/A</v>
      </c>
      <c r="HH26" s="142">
        <f>IF(ISNUMBER(SEARCH(Бланк!$K$22,HF26)),MAX($HH$1:HH25)+1,0)</f>
        <v>0</v>
      </c>
      <c r="HI26" s="142" t="str">
        <f t="shared" si="44"/>
        <v/>
      </c>
      <c r="HJ26" s="142" t="e">
        <f t="shared" si="45"/>
        <v>#N/A</v>
      </c>
      <c r="HM26" s="142" t="s">
        <v>135</v>
      </c>
      <c r="HP26" s="142" t="e">
        <f>SUM(HP21:HP25)</f>
        <v>#N/A</v>
      </c>
      <c r="IA26" s="142">
        <f>IF(ISNUMBER(SEARCH(Бланк!$I$24,D26)),MAX($IA$1:IA25)+1,0)</f>
        <v>25</v>
      </c>
      <c r="IB26" s="142" t="str">
        <f>VLOOKUP(F26,Профиль!A26:GI1540,2,FALSE)</f>
        <v>FP.02</v>
      </c>
      <c r="IC26" s="142" t="e">
        <f>IF(IA26&gt;0,VLOOKUP(Бланк!$I$24,D26:F26,3,FALSE),"")</f>
        <v>#N/A</v>
      </c>
      <c r="ID26" s="142" t="str">
        <f t="shared" si="46"/>
        <v>FP.02</v>
      </c>
      <c r="IE26" s="142" t="e">
        <f t="shared" si="47"/>
        <v>#N/A</v>
      </c>
      <c r="IF26" s="142" t="str">
        <f>IF(ISERROR(IE26),"",INDEX(Профиль!$B$2:HV224,IE26,2))</f>
        <v/>
      </c>
      <c r="IG26" s="142" t="e">
        <f>VLOOKUP(ROW(EA25),IA$2:$IC$201,3,FALSE)</f>
        <v>#N/A</v>
      </c>
      <c r="IH26" s="142">
        <f>IF(ISNUMBER(SEARCH(Бланк!$K$24,IF26)),MAX($IH$1:IH25)+1,0)</f>
        <v>0</v>
      </c>
      <c r="II26" s="142" t="str">
        <f t="shared" si="48"/>
        <v/>
      </c>
      <c r="IJ26" s="142" t="e">
        <f t="shared" si="49"/>
        <v>#N/A</v>
      </c>
      <c r="IM26" s="142" t="s">
        <v>135</v>
      </c>
      <c r="IP26" s="142" t="e">
        <f>SUM(IP21:IP25)</f>
        <v>#N/A</v>
      </c>
    </row>
    <row r="27" spans="1:250" x14ac:dyDescent="0.25">
      <c r="A27" s="142">
        <v>27</v>
      </c>
      <c r="B27" s="142">
        <f>IF(AND($E$1="ПУСТО",Профиль!B27&lt;&gt;""),MAX($B$1:B26)+1,IF(ISNUMBER(SEARCH($E$1,Профиль!G27)),MAX($B$1:B26)+1,0))</f>
        <v>26</v>
      </c>
      <c r="D27" s="142" t="str">
        <f>IF(ISERROR(F27),"",INDEX(Профиль!$B$2:$E$1001,F27,1))</f>
        <v>FP.02</v>
      </c>
      <c r="E27" s="142" t="str">
        <f>IF(ISERROR(F27),"",INDEX(Профиль!$B$2:$E$1001,F27,2))</f>
        <v>Золото</v>
      </c>
      <c r="F27" s="142">
        <f>MATCH(ROW(A26),$B$2:B33,0)</f>
        <v>26</v>
      </c>
      <c r="G27" s="142" t="str">
        <f>IF(AND(COUNTIF(D$2:D27,D27)=1,D27&lt;&gt;""),COUNT(G$1:G26)+1,"")</f>
        <v/>
      </c>
      <c r="H27" s="142" t="str">
        <f t="shared" si="0"/>
        <v>FP.02</v>
      </c>
      <c r="I27" s="142" t="e">
        <f t="shared" si="1"/>
        <v>#N/A</v>
      </c>
      <c r="J27" s="142">
        <f>IF(ISNUMBER(SEARCH(Бланк!$I$6,D27)),MAX($J$1:J26)+1,0)</f>
        <v>0</v>
      </c>
      <c r="K27" s="142" t="str">
        <f>VLOOKUP(F27,Профиль!A27:AI1541,2,FALSE)</f>
        <v>FP.02</v>
      </c>
      <c r="L27" s="142" t="str">
        <f>IF(J27&gt;0,VLOOKUP(Бланк!$I$6,D27:F37,3,FALSE),"")</f>
        <v/>
      </c>
      <c r="M27" s="142" t="e">
        <f t="shared" si="2"/>
        <v>#N/A</v>
      </c>
      <c r="N27" s="142" t="e">
        <f t="shared" si="3"/>
        <v>#N/A</v>
      </c>
      <c r="O27" s="142" t="str">
        <f>IF(ISERROR(N27),"",INDEX(Профиль!$B$2:DD15031,N27,2))</f>
        <v/>
      </c>
      <c r="P27" s="142" t="e">
        <f t="shared" si="4"/>
        <v>#N/A</v>
      </c>
      <c r="Q27" s="142">
        <f>IF(ISNUMBER(SEARCH(Бланк!$K$6,O27)),MAX($Q$1:Q26)+1,0)</f>
        <v>0</v>
      </c>
      <c r="R27" s="142" t="str">
        <f t="shared" si="5"/>
        <v/>
      </c>
      <c r="S27" s="142" t="e">
        <f t="shared" si="6"/>
        <v>#N/A</v>
      </c>
      <c r="AA27" s="142">
        <f>IF(ISNUMBER(SEARCH(Бланк!$I$8,D27)),MAX($AA$1:AA26)+1,0)</f>
        <v>26</v>
      </c>
      <c r="AB27" s="142" t="str">
        <f>VLOOKUP(F27,Профиль!A27:AI1541,2,FALSE)</f>
        <v>FP.02</v>
      </c>
      <c r="AC27" s="142" t="e">
        <f>IF(AA27&gt;0,VLOOKUP(Бланк!$I$8,D27:F27,3,FALSE),"")</f>
        <v>#N/A</v>
      </c>
      <c r="AD27" s="142" t="str">
        <f t="shared" si="7"/>
        <v>FP.02</v>
      </c>
      <c r="AE27" s="142" t="e">
        <f t="shared" si="8"/>
        <v>#N/A</v>
      </c>
      <c r="AF27" s="142" t="str">
        <f>IF(ISERROR(AE27),"",INDEX(Профиль!$B$2:V225,AE27,2))</f>
        <v/>
      </c>
      <c r="AG27" s="142" t="e">
        <f t="shared" si="9"/>
        <v>#N/A</v>
      </c>
      <c r="AH27" s="142">
        <f>IF(ISNUMBER(SEARCH(Бланк!$K$8,AF27)),MAX($AH$1:AH26)+1,0)</f>
        <v>0</v>
      </c>
      <c r="AI27" s="142" t="str">
        <f t="shared" si="10"/>
        <v/>
      </c>
      <c r="BA27" s="142">
        <f>IF(ISNUMBER(SEARCH(Бланк!$I$10,D27)),MAX($BA$1:BA26)+1,0)</f>
        <v>26</v>
      </c>
      <c r="BB27" s="142" t="str">
        <f>VLOOKUP(F27,Профиль!A27:AI1541,2,FALSE)</f>
        <v>FP.02</v>
      </c>
      <c r="BC27" s="142" t="e">
        <f>IF(BA27&gt;0,VLOOKUP(Бланк!$I$10,D27:F27,3,FALSE),"")</f>
        <v>#N/A</v>
      </c>
      <c r="BD27" s="142" t="str">
        <f t="shared" si="13"/>
        <v>FP.02</v>
      </c>
      <c r="BE27" s="142" t="e">
        <f t="shared" si="14"/>
        <v>#N/A</v>
      </c>
      <c r="BF27" s="142" t="str">
        <f>IF(ISERROR(BE27),"",INDEX(Профиль!$B$2:AV225,BE27,2))</f>
        <v/>
      </c>
      <c r="BG27" s="142" t="e">
        <f t="shared" si="15"/>
        <v>#N/A</v>
      </c>
      <c r="BH27" s="142">
        <f>IF(ISNUMBER(SEARCH(Бланк!$K$10,BF27)),MAX($BH$1:BH26)+1,0)</f>
        <v>0</v>
      </c>
      <c r="BI27" s="142" t="str">
        <f t="shared" si="16"/>
        <v/>
      </c>
      <c r="CA27" s="142">
        <f>IF(ISNUMBER(SEARCH(Бланк!$I$12,D27)),MAX($CA$1:CA26)+1,0)</f>
        <v>26</v>
      </c>
      <c r="CB27" s="142" t="str">
        <f>VLOOKUP(F27,Профиль!A27:AI1541,2,FALSE)</f>
        <v>FP.02</v>
      </c>
      <c r="CC27" s="142" t="e">
        <f>IF(CA27&gt;0,VLOOKUP(Бланк!$I$12,D27:F27,3,FALSE),"")</f>
        <v>#N/A</v>
      </c>
      <c r="CD27" s="142" t="str">
        <f t="shared" si="17"/>
        <v>FP.02</v>
      </c>
      <c r="CE27" s="142" t="e">
        <f t="shared" si="18"/>
        <v>#N/A</v>
      </c>
      <c r="CF27" s="142" t="str">
        <f>IF(ISERROR(CE27),"",INDEX(Профиль!$B$2:BV225,CE27,2))</f>
        <v/>
      </c>
      <c r="CG27" s="142" t="e">
        <f t="shared" si="19"/>
        <v>#N/A</v>
      </c>
      <c r="CH27" s="142">
        <f>IF(ISNUMBER(SEARCH(Бланк!$K$12,CF27)),MAX($CH$1:CH26)+1,0)</f>
        <v>0</v>
      </c>
      <c r="CI27" s="142" t="str">
        <f t="shared" si="20"/>
        <v/>
      </c>
      <c r="CJ27" s="142" t="e">
        <f t="shared" si="21"/>
        <v>#N/A</v>
      </c>
      <c r="DA27" s="142">
        <f>IF(ISNUMBER(SEARCH(Бланк!$I$14,D27)),MAX($DA$1:DA26)+1,0)</f>
        <v>26</v>
      </c>
      <c r="DB27" s="142" t="str">
        <f>VLOOKUP(F27,Профиль!A27:BI1541,2,FALSE)</f>
        <v>FP.02</v>
      </c>
      <c r="DC27" s="142" t="e">
        <f>IF(DA27&gt;0,VLOOKUP(Бланк!$I$14,D27:F27,3,FALSE),"")</f>
        <v>#N/A</v>
      </c>
      <c r="DD27" s="142" t="str">
        <f t="shared" si="22"/>
        <v>FP.02</v>
      </c>
      <c r="DE27" s="142" t="e">
        <f t="shared" si="23"/>
        <v>#N/A</v>
      </c>
      <c r="DF27" s="142" t="str">
        <f>IF(ISERROR(DE27),"",INDEX(Профиль!$B$2:CV225,DE27,2))</f>
        <v/>
      </c>
      <c r="DG27" s="142" t="e">
        <f t="shared" si="24"/>
        <v>#N/A</v>
      </c>
      <c r="DH27" s="142">
        <f>IF(ISNUMBER(SEARCH(Бланк!$K$14,DF27)),MAX($DH$1:DH26)+1,0)</f>
        <v>0</v>
      </c>
      <c r="DI27" s="142" t="str">
        <f t="shared" si="25"/>
        <v/>
      </c>
      <c r="DJ27" s="142" t="e">
        <f t="shared" si="26"/>
        <v>#N/A</v>
      </c>
      <c r="EA27" s="142">
        <f>IF(ISNUMBER(SEARCH(Бланк!$I$16,D27)),MAX($EA$1:EA26)+1,0)</f>
        <v>26</v>
      </c>
      <c r="EB27" s="142" t="str">
        <f>VLOOKUP(F27,Профиль!A27:CI1541,2,FALSE)</f>
        <v>FP.02</v>
      </c>
      <c r="EC27" s="142" t="e">
        <f>IF(EA27&gt;0,VLOOKUP(Бланк!$I$16,D27:F27,3,FALSE),"")</f>
        <v>#N/A</v>
      </c>
      <c r="ED27" s="142" t="str">
        <f t="shared" si="27"/>
        <v>FP.02</v>
      </c>
      <c r="EE27" s="142" t="e">
        <f t="shared" si="28"/>
        <v>#N/A</v>
      </c>
      <c r="EF27" s="142" t="str">
        <f>IF(ISERROR(EE27),"",INDEX(Профиль!$B$2:DV225,EE27,2))</f>
        <v/>
      </c>
      <c r="EG27" s="142" t="e">
        <f t="shared" si="29"/>
        <v>#N/A</v>
      </c>
      <c r="EH27" s="142">
        <f>IF(ISNUMBER(SEARCH(Бланк!$K$16,EF27)),MAX($EH$1:EH26)+1,0)</f>
        <v>0</v>
      </c>
      <c r="EI27" s="142" t="str">
        <f t="shared" si="30"/>
        <v/>
      </c>
      <c r="EJ27" s="142" t="e">
        <f t="shared" si="51"/>
        <v>#N/A</v>
      </c>
      <c r="FA27" s="142">
        <f>IF(ISNUMBER(SEARCH(Бланк!$I$18,D27)),MAX($FA$1:FA26)+1,0)</f>
        <v>26</v>
      </c>
      <c r="FB27" s="142" t="str">
        <f>VLOOKUP(F27,Профиль!A27:DI1541,2,FALSE)</f>
        <v>FP.02</v>
      </c>
      <c r="FC27" s="142" t="e">
        <f>IF(FA27&gt;0,VLOOKUP(Бланк!$I$18,D27:F27,3,FALSE),"")</f>
        <v>#N/A</v>
      </c>
      <c r="FD27" s="142" t="str">
        <f t="shared" si="31"/>
        <v>FP.02</v>
      </c>
      <c r="FE27" s="142" t="e">
        <f t="shared" si="32"/>
        <v>#N/A</v>
      </c>
      <c r="FF27" s="142" t="str">
        <f>IF(ISERROR(FE27),"",INDEX(Профиль!$B$2:EV225,FE27,2))</f>
        <v/>
      </c>
      <c r="FG27" s="142" t="e">
        <f t="shared" si="33"/>
        <v>#N/A</v>
      </c>
      <c r="FH27" s="142">
        <f>IF(ISNUMBER(SEARCH(Бланк!$K$18,FF27)),MAX($FH$1:FH26)+1,0)</f>
        <v>0</v>
      </c>
      <c r="FI27" s="142" t="str">
        <f t="shared" si="34"/>
        <v/>
      </c>
      <c r="FJ27" s="142" t="e">
        <f t="shared" si="35"/>
        <v>#N/A</v>
      </c>
      <c r="GA27" s="142">
        <f>IF(ISNUMBER(SEARCH(Бланк!$I$20,D27)),MAX($GA$1:GA26)+1,0)</f>
        <v>26</v>
      </c>
      <c r="GB27" s="142" t="str">
        <f>VLOOKUP(F27,Профиль!A27:EI1541,2,FALSE)</f>
        <v>FP.02</v>
      </c>
      <c r="GC27" s="142" t="e">
        <f>IF(GA27&gt;0,VLOOKUP(Бланк!$I$20,D27:F27,3,FALSE),"")</f>
        <v>#N/A</v>
      </c>
      <c r="GD27" s="142" t="str">
        <f t="shared" si="36"/>
        <v>FP.02</v>
      </c>
      <c r="GE27" s="142" t="e">
        <f t="shared" si="37"/>
        <v>#N/A</v>
      </c>
      <c r="GF27" s="142" t="str">
        <f>IF(ISERROR(GE27),"",INDEX(Профиль!$B$2:FV225,GE27,2))</f>
        <v/>
      </c>
      <c r="GG27" s="142" t="e">
        <f t="shared" si="38"/>
        <v>#N/A</v>
      </c>
      <c r="GH27" s="142">
        <f>IF(ISNUMBER(SEARCH(Бланк!$K$20,GF27)),MAX($GH$1:GH26)+1,0)</f>
        <v>0</v>
      </c>
      <c r="GI27" s="142" t="str">
        <f t="shared" si="39"/>
        <v/>
      </c>
      <c r="GJ27" s="142" t="e">
        <f t="shared" si="40"/>
        <v>#N/A</v>
      </c>
      <c r="HA27" s="142">
        <f>IF(ISNUMBER(SEARCH(Бланк!$I$22,D27)),MAX($HA$1:HA26)+1,0)</f>
        <v>26</v>
      </c>
      <c r="HB27" s="142" t="str">
        <f>VLOOKUP(F27,Профиль!A27:FI1541,2,FALSE)</f>
        <v>FP.02</v>
      </c>
      <c r="HC27" s="142" t="e">
        <f>IF(HA27&gt;0,VLOOKUP(Бланк!$I$22,D27:F27,3,FALSE),"")</f>
        <v>#N/A</v>
      </c>
      <c r="HD27" s="142" t="str">
        <f t="shared" si="41"/>
        <v>FP.02</v>
      </c>
      <c r="HE27" s="142" t="e">
        <f t="shared" si="42"/>
        <v>#N/A</v>
      </c>
      <c r="HF27" s="142" t="str">
        <f>IF(ISERROR(HE27),"",INDEX(Профиль!$B$2:GV225,HE27,2))</f>
        <v/>
      </c>
      <c r="HG27" s="142" t="e">
        <f t="shared" si="43"/>
        <v>#N/A</v>
      </c>
      <c r="HH27" s="142">
        <f>IF(ISNUMBER(SEARCH(Бланк!$K$22,HF27)),MAX($HH$1:HH26)+1,0)</f>
        <v>0</v>
      </c>
      <c r="HI27" s="142" t="str">
        <f t="shared" si="44"/>
        <v/>
      </c>
      <c r="HJ27" s="142" t="e">
        <f t="shared" si="45"/>
        <v>#N/A</v>
      </c>
      <c r="IA27" s="142">
        <f>IF(ISNUMBER(SEARCH(Бланк!$I$24,D27)),MAX($IA$1:IA26)+1,0)</f>
        <v>26</v>
      </c>
      <c r="IB27" s="142" t="str">
        <f>VLOOKUP(F27,Профиль!A27:GI1541,2,FALSE)</f>
        <v>FP.02</v>
      </c>
      <c r="IC27" s="142" t="e">
        <f>IF(IA27&gt;0,VLOOKUP(Бланк!$I$24,D27:F27,3,FALSE),"")</f>
        <v>#N/A</v>
      </c>
      <c r="ID27" s="142" t="str">
        <f t="shared" si="46"/>
        <v>FP.02</v>
      </c>
      <c r="IE27" s="142" t="e">
        <f t="shared" si="47"/>
        <v>#N/A</v>
      </c>
      <c r="IF27" s="142" t="str">
        <f>IF(ISERROR(IE27),"",INDEX(Профиль!$B$2:HV225,IE27,2))</f>
        <v/>
      </c>
      <c r="IG27" s="142" t="e">
        <f>VLOOKUP(ROW(EA26),IA$2:$IC$201,3,FALSE)</f>
        <v>#N/A</v>
      </c>
      <c r="IH27" s="142">
        <f>IF(ISNUMBER(SEARCH(Бланк!$K$24,IF27)),MAX($IH$1:IH26)+1,0)</f>
        <v>0</v>
      </c>
      <c r="II27" s="142" t="str">
        <f t="shared" si="48"/>
        <v/>
      </c>
      <c r="IJ27" s="142" t="e">
        <f t="shared" si="49"/>
        <v>#N/A</v>
      </c>
    </row>
    <row r="28" spans="1:250" x14ac:dyDescent="0.25">
      <c r="A28" s="142">
        <v>28</v>
      </c>
      <c r="B28" s="142">
        <f>IF(AND($E$1="ПУСТО",Профиль!B28&lt;&gt;""),MAX($B$1:B27)+1,IF(ISNUMBER(SEARCH($E$1,Профиль!G28)),MAX($B$1:B27)+1,0))</f>
        <v>27</v>
      </c>
      <c r="D28" s="142" t="str">
        <f>IF(ISERROR(F28),"",INDEX(Профиль!$B$2:$E$1001,F28,1))</f>
        <v>FP.03</v>
      </c>
      <c r="E28" s="142" t="str">
        <f>IF(ISERROR(F28),"",INDEX(Профиль!$B$2:$E$1001,F28,2))</f>
        <v>Чeрный шлиф.</v>
      </c>
      <c r="F28" s="142">
        <f>MATCH(ROW(A27),$B$2:B34,0)</f>
        <v>27</v>
      </c>
      <c r="G28" s="142">
        <f>IF(AND(COUNTIF(D$2:D28,D28)=1,D28&lt;&gt;""),COUNT(G$1:G27)+1,"")</f>
        <v>9</v>
      </c>
      <c r="H28" s="142" t="str">
        <f t="shared" si="0"/>
        <v>FP.03</v>
      </c>
      <c r="I28" s="142" t="e">
        <f t="shared" si="1"/>
        <v>#N/A</v>
      </c>
      <c r="J28" s="142">
        <f>IF(ISNUMBER(SEARCH(Бланк!$I$6,D28)),MAX($J$1:J27)+1,0)</f>
        <v>0</v>
      </c>
      <c r="K28" s="142" t="str">
        <f>VLOOKUP(F28,Профиль!A28:AI1542,2,FALSE)</f>
        <v>FP.03</v>
      </c>
      <c r="L28" s="142" t="str">
        <f>IF(J28&gt;0,VLOOKUP(Бланк!$I$6,D28:F38,3,FALSE),"")</f>
        <v/>
      </c>
      <c r="M28" s="142" t="e">
        <f t="shared" si="2"/>
        <v>#N/A</v>
      </c>
      <c r="N28" s="142" t="e">
        <f t="shared" si="3"/>
        <v>#N/A</v>
      </c>
      <c r="O28" s="142" t="str">
        <f>IF(ISERROR(N28),"",INDEX(Профиль!$B$2:DD15032,N28,2))</f>
        <v/>
      </c>
      <c r="P28" s="142" t="e">
        <f t="shared" si="4"/>
        <v>#N/A</v>
      </c>
      <c r="Q28" s="142">
        <f>IF(ISNUMBER(SEARCH(Бланк!$K$6,O28)),MAX($Q$1:Q27)+1,0)</f>
        <v>0</v>
      </c>
      <c r="R28" s="142" t="str">
        <f t="shared" si="5"/>
        <v/>
      </c>
      <c r="S28" s="142" t="e">
        <f t="shared" si="6"/>
        <v>#N/A</v>
      </c>
      <c r="V28" s="142" t="str">
        <f>INDEX(Профиль!$B$2:$ZY$1001,U2,25)</f>
        <v>Узкая1</v>
      </c>
      <c r="AA28" s="142">
        <f>IF(ISNUMBER(SEARCH(Бланк!$I$8,D28)),MAX($AA$1:AA27)+1,0)</f>
        <v>27</v>
      </c>
      <c r="AB28" s="142" t="str">
        <f>VLOOKUP(F28,Профиль!A28:AI1542,2,FALSE)</f>
        <v>FP.03</v>
      </c>
      <c r="AC28" s="142" t="e">
        <f>IF(AA28&gt;0,VLOOKUP(Бланк!$I$8,D28:F28,3,FALSE),"")</f>
        <v>#N/A</v>
      </c>
      <c r="AD28" s="142" t="str">
        <f t="shared" si="7"/>
        <v>FP.03</v>
      </c>
      <c r="AE28" s="142" t="e">
        <f t="shared" si="8"/>
        <v>#N/A</v>
      </c>
      <c r="AF28" s="142" t="str">
        <f>IF(ISERROR(AE28),"",INDEX(Профиль!$B$2:V226,AE28,2))</f>
        <v/>
      </c>
      <c r="AG28" s="142" t="e">
        <f t="shared" si="9"/>
        <v>#N/A</v>
      </c>
      <c r="AH28" s="142">
        <f>IF(ISNUMBER(SEARCH(Бланк!$K$8,AF28)),MAX($AH$1:AH27)+1,0)</f>
        <v>0</v>
      </c>
      <c r="AI28" s="142" t="str">
        <f t="shared" si="10"/>
        <v/>
      </c>
      <c r="AM28" s="142" t="e">
        <f>INDEX(Профиль!$B$2:$ZY$1001,AL2,25)</f>
        <v>#N/A</v>
      </c>
      <c r="BA28" s="142">
        <f>IF(ISNUMBER(SEARCH(Бланк!$I$10,D28)),MAX($BA$1:BA27)+1,0)</f>
        <v>27</v>
      </c>
      <c r="BB28" s="142" t="str">
        <f>VLOOKUP(F28,Профиль!A28:AI1542,2,FALSE)</f>
        <v>FP.03</v>
      </c>
      <c r="BC28" s="142" t="e">
        <f>IF(BA28&gt;0,VLOOKUP(Бланк!$I$10,D28:F28,3,FALSE),"")</f>
        <v>#N/A</v>
      </c>
      <c r="BD28" s="142" t="str">
        <f t="shared" si="13"/>
        <v>FP.03</v>
      </c>
      <c r="BE28" s="142" t="e">
        <f t="shared" si="14"/>
        <v>#N/A</v>
      </c>
      <c r="BF28" s="142" t="str">
        <f>IF(ISERROR(BE28),"",INDEX(Профиль!$B$2:AV226,BE28,2))</f>
        <v/>
      </c>
      <c r="BG28" s="142" t="e">
        <f t="shared" si="15"/>
        <v>#N/A</v>
      </c>
      <c r="BH28" s="142">
        <f>IF(ISNUMBER(SEARCH(Бланк!$K$10,BF28)),MAX($BH$1:BH27)+1,0)</f>
        <v>0</v>
      </c>
      <c r="BI28" s="142" t="str">
        <f t="shared" si="16"/>
        <v/>
      </c>
      <c r="BM28" s="142" t="e">
        <f>INDEX(Профиль!$B$2:$ZY$1001,BL2,25)</f>
        <v>#N/A</v>
      </c>
      <c r="CA28" s="142">
        <f>IF(ISNUMBER(SEARCH(Бланк!$I$12,D28)),MAX($CA$1:CA27)+1,0)</f>
        <v>27</v>
      </c>
      <c r="CB28" s="142" t="str">
        <f>VLOOKUP(F28,Профиль!A28:AI1542,2,FALSE)</f>
        <v>FP.03</v>
      </c>
      <c r="CC28" s="142" t="e">
        <f>IF(CA28&gt;0,VLOOKUP(Бланк!$I$12,D28:F28,3,FALSE),"")</f>
        <v>#N/A</v>
      </c>
      <c r="CD28" s="142" t="str">
        <f t="shared" si="17"/>
        <v>FP.03</v>
      </c>
      <c r="CE28" s="142" t="e">
        <f t="shared" si="18"/>
        <v>#N/A</v>
      </c>
      <c r="CF28" s="142" t="str">
        <f>IF(ISERROR(CE28),"",INDEX(Профиль!$B$2:BV226,CE28,2))</f>
        <v/>
      </c>
      <c r="CG28" s="142" t="e">
        <f t="shared" si="19"/>
        <v>#N/A</v>
      </c>
      <c r="CH28" s="142">
        <f>IF(ISNUMBER(SEARCH(Бланк!$K$12,CF28)),MAX($CH$1:CH27)+1,0)</f>
        <v>0</v>
      </c>
      <c r="CI28" s="142" t="str">
        <f t="shared" si="20"/>
        <v/>
      </c>
      <c r="CJ28" s="142" t="e">
        <f t="shared" si="21"/>
        <v>#N/A</v>
      </c>
      <c r="CM28" s="142" t="e">
        <f>INDEX(Профиль!$B$2:$ZY$1001,CL2,25)</f>
        <v>#N/A</v>
      </c>
      <c r="DA28" s="142">
        <f>IF(ISNUMBER(SEARCH(Бланк!$I$14,D28)),MAX($DA$1:DA27)+1,0)</f>
        <v>27</v>
      </c>
      <c r="DB28" s="142" t="str">
        <f>VLOOKUP(F28,Профиль!A28:BI1542,2,FALSE)</f>
        <v>FP.03</v>
      </c>
      <c r="DC28" s="142" t="e">
        <f>IF(DA28&gt;0,VLOOKUP(Бланк!$I$14,D28:F28,3,FALSE),"")</f>
        <v>#N/A</v>
      </c>
      <c r="DD28" s="142" t="str">
        <f t="shared" si="22"/>
        <v>FP.03</v>
      </c>
      <c r="DE28" s="142" t="e">
        <f t="shared" si="23"/>
        <v>#N/A</v>
      </c>
      <c r="DF28" s="142" t="str">
        <f>IF(ISERROR(DE28),"",INDEX(Профиль!$B$2:CV226,DE28,2))</f>
        <v/>
      </c>
      <c r="DG28" s="142" t="e">
        <f t="shared" si="24"/>
        <v>#N/A</v>
      </c>
      <c r="DH28" s="142">
        <f>IF(ISNUMBER(SEARCH(Бланк!$K$14,DF28)),MAX($DH$1:DH27)+1,0)</f>
        <v>0</v>
      </c>
      <c r="DI28" s="142" t="str">
        <f t="shared" si="25"/>
        <v/>
      </c>
      <c r="DJ28" s="142" t="e">
        <f t="shared" si="26"/>
        <v>#N/A</v>
      </c>
      <c r="DM28" s="142" t="e">
        <f>INDEX(Профиль!$B$2:$ZY$1001,DL2,25)</f>
        <v>#N/A</v>
      </c>
      <c r="EA28" s="142">
        <f>IF(ISNUMBER(SEARCH(Бланк!$I$16,D28)),MAX($EA$1:EA27)+1,0)</f>
        <v>27</v>
      </c>
      <c r="EB28" s="142" t="str">
        <f>VLOOKUP(F28,Профиль!A28:CI1542,2,FALSE)</f>
        <v>FP.03</v>
      </c>
      <c r="EC28" s="142" t="e">
        <f>IF(EA28&gt;0,VLOOKUP(Бланк!$I$16,D28:F28,3,FALSE),"")</f>
        <v>#N/A</v>
      </c>
      <c r="ED28" s="142" t="str">
        <f t="shared" si="27"/>
        <v>FP.03</v>
      </c>
      <c r="EE28" s="142" t="e">
        <f t="shared" si="28"/>
        <v>#N/A</v>
      </c>
      <c r="EF28" s="142" t="str">
        <f>IF(ISERROR(EE28),"",INDEX(Профиль!$B$2:DV226,EE28,2))</f>
        <v/>
      </c>
      <c r="EG28" s="142" t="e">
        <f t="shared" si="29"/>
        <v>#N/A</v>
      </c>
      <c r="EH28" s="142">
        <f>IF(ISNUMBER(SEARCH(Бланк!$K$16,EF28)),MAX($EH$1:EH27)+1,0)</f>
        <v>0</v>
      </c>
      <c r="EI28" s="142" t="str">
        <f t="shared" si="30"/>
        <v/>
      </c>
      <c r="EJ28" s="142" t="e">
        <f t="shared" si="51"/>
        <v>#N/A</v>
      </c>
      <c r="EM28" s="142" t="e">
        <f>INDEX(Профиль!$B$2:$ZY$1001,EL2,25)</f>
        <v>#N/A</v>
      </c>
      <c r="FA28" s="142">
        <f>IF(ISNUMBER(SEARCH(Бланк!$I$18,D28)),MAX($FA$1:FA27)+1,0)</f>
        <v>27</v>
      </c>
      <c r="FB28" s="142" t="str">
        <f>VLOOKUP(F28,Профиль!A28:DI1542,2,FALSE)</f>
        <v>FP.03</v>
      </c>
      <c r="FC28" s="142" t="e">
        <f>IF(FA28&gt;0,VLOOKUP(Бланк!$I$18,D28:F28,3,FALSE),"")</f>
        <v>#N/A</v>
      </c>
      <c r="FD28" s="142" t="str">
        <f t="shared" si="31"/>
        <v>FP.03</v>
      </c>
      <c r="FE28" s="142" t="e">
        <f t="shared" si="32"/>
        <v>#N/A</v>
      </c>
      <c r="FF28" s="142" t="str">
        <f>IF(ISERROR(FE28),"",INDEX(Профиль!$B$2:EV226,FE28,2))</f>
        <v/>
      </c>
      <c r="FG28" s="142" t="e">
        <f t="shared" si="33"/>
        <v>#N/A</v>
      </c>
      <c r="FH28" s="142">
        <f>IF(ISNUMBER(SEARCH(Бланк!$K$18,FF28)),MAX($FH$1:FH27)+1,0)</f>
        <v>0</v>
      </c>
      <c r="FI28" s="142" t="str">
        <f t="shared" si="34"/>
        <v/>
      </c>
      <c r="FJ28" s="142" t="e">
        <f t="shared" si="35"/>
        <v>#N/A</v>
      </c>
      <c r="FM28" s="142" t="e">
        <f>INDEX(Профиль!$B$2:$ZY$1001,FL2,25)</f>
        <v>#N/A</v>
      </c>
      <c r="GA28" s="142">
        <f>IF(ISNUMBER(SEARCH(Бланк!$I$20,D28)),MAX($GA$1:GA27)+1,0)</f>
        <v>27</v>
      </c>
      <c r="GB28" s="142" t="str">
        <f>VLOOKUP(F28,Профиль!A28:EI1542,2,FALSE)</f>
        <v>FP.03</v>
      </c>
      <c r="GC28" s="142" t="e">
        <f>IF(GA28&gt;0,VLOOKUP(Бланк!$I$20,D28:F28,3,FALSE),"")</f>
        <v>#N/A</v>
      </c>
      <c r="GD28" s="142" t="str">
        <f t="shared" si="36"/>
        <v>FP.03</v>
      </c>
      <c r="GE28" s="142" t="e">
        <f t="shared" si="37"/>
        <v>#N/A</v>
      </c>
      <c r="GF28" s="142" t="str">
        <f>IF(ISERROR(GE28),"",INDEX(Профиль!$B$2:FV226,GE28,2))</f>
        <v/>
      </c>
      <c r="GG28" s="142" t="e">
        <f t="shared" si="38"/>
        <v>#N/A</v>
      </c>
      <c r="GH28" s="142">
        <f>IF(ISNUMBER(SEARCH(Бланк!$K$20,GF28)),MAX($GH$1:GH27)+1,0)</f>
        <v>0</v>
      </c>
      <c r="GI28" s="142" t="str">
        <f t="shared" si="39"/>
        <v/>
      </c>
      <c r="GJ28" s="142" t="e">
        <f t="shared" si="40"/>
        <v>#N/A</v>
      </c>
      <c r="GM28" s="142" t="e">
        <f>INDEX(Профиль!$B$2:$ZY$1001,GL2,25)</f>
        <v>#N/A</v>
      </c>
      <c r="HA28" s="142">
        <f>IF(ISNUMBER(SEARCH(Бланк!$I$22,D28)),MAX($HA$1:HA27)+1,0)</f>
        <v>27</v>
      </c>
      <c r="HB28" s="142" t="str">
        <f>VLOOKUP(F28,Профиль!A28:FI1542,2,FALSE)</f>
        <v>FP.03</v>
      </c>
      <c r="HC28" s="142" t="e">
        <f>IF(HA28&gt;0,VLOOKUP(Бланк!$I$22,D28:F28,3,FALSE),"")</f>
        <v>#N/A</v>
      </c>
      <c r="HD28" s="142" t="str">
        <f t="shared" si="41"/>
        <v>FP.03</v>
      </c>
      <c r="HE28" s="142" t="e">
        <f t="shared" si="42"/>
        <v>#N/A</v>
      </c>
      <c r="HF28" s="142" t="str">
        <f>IF(ISERROR(HE28),"",INDEX(Профиль!$B$2:GV226,HE28,2))</f>
        <v/>
      </c>
      <c r="HG28" s="142" t="e">
        <f t="shared" si="43"/>
        <v>#N/A</v>
      </c>
      <c r="HH28" s="142">
        <f>IF(ISNUMBER(SEARCH(Бланк!$K$22,HF28)),MAX($HH$1:HH27)+1,0)</f>
        <v>0</v>
      </c>
      <c r="HI28" s="142" t="str">
        <f t="shared" si="44"/>
        <v/>
      </c>
      <c r="HJ28" s="142" t="e">
        <f t="shared" si="45"/>
        <v>#N/A</v>
      </c>
      <c r="HM28" s="142" t="e">
        <f>INDEX(Профиль!$B$2:$ZY$1001,HL2,25)</f>
        <v>#N/A</v>
      </c>
      <c r="IA28" s="142">
        <f>IF(ISNUMBER(SEARCH(Бланк!$I$24,D28)),MAX($IA$1:IA27)+1,0)</f>
        <v>27</v>
      </c>
      <c r="IB28" s="142" t="str">
        <f>VLOOKUP(F28,Профиль!A28:GI1542,2,FALSE)</f>
        <v>FP.03</v>
      </c>
      <c r="IC28" s="142" t="e">
        <f>IF(IA28&gt;0,VLOOKUP(Бланк!$I$24,D28:F28,3,FALSE),"")</f>
        <v>#N/A</v>
      </c>
      <c r="ID28" s="142" t="str">
        <f t="shared" si="46"/>
        <v>FP.03</v>
      </c>
      <c r="IE28" s="142" t="e">
        <f t="shared" si="47"/>
        <v>#N/A</v>
      </c>
      <c r="IF28" s="142" t="str">
        <f>IF(ISERROR(IE28),"",INDEX(Профиль!$B$2:HV226,IE28,2))</f>
        <v/>
      </c>
      <c r="IG28" s="142" t="e">
        <f>VLOOKUP(ROW(EA27),IA$2:$IC$201,3,FALSE)</f>
        <v>#N/A</v>
      </c>
      <c r="IH28" s="142">
        <f>IF(ISNUMBER(SEARCH(Бланк!$K$24,IF28)),MAX($IH$1:IH27)+1,0)</f>
        <v>0</v>
      </c>
      <c r="II28" s="142" t="str">
        <f t="shared" si="48"/>
        <v/>
      </c>
      <c r="IJ28" s="142" t="e">
        <f t="shared" si="49"/>
        <v>#N/A</v>
      </c>
      <c r="IM28" s="142" t="e">
        <f>INDEX(Профиль!$B$2:$ZY$1001,IL2,25)</f>
        <v>#N/A</v>
      </c>
    </row>
    <row r="29" spans="1:250" x14ac:dyDescent="0.25">
      <c r="A29" s="142">
        <v>29</v>
      </c>
      <c r="B29" s="142">
        <f>IF(AND($E$1="ПУСТО",Профиль!B29&lt;&gt;""),MAX($B$1:B28)+1,IF(ISNUMBER(SEARCH($E$1,Профиль!G29)),MAX($B$1:B28)+1,0))</f>
        <v>28</v>
      </c>
      <c r="D29" s="142" t="str">
        <f>IF(ISERROR(F29),"",INDEX(Профиль!$B$2:$E$1001,F29,1))</f>
        <v>FP.03</v>
      </c>
      <c r="E29" s="142" t="str">
        <f>IF(ISERROR(F29),"",INDEX(Профиль!$B$2:$E$1001,F29,2))</f>
        <v>Черный</v>
      </c>
      <c r="F29" s="142">
        <f>MATCH(ROW(A28),$B$2:B35,0)</f>
        <v>28</v>
      </c>
      <c r="G29" s="142" t="str">
        <f>IF(AND(COUNTIF(D$2:D29,D29)=1,D29&lt;&gt;""),COUNT(G$1:G28)+1,"")</f>
        <v/>
      </c>
      <c r="H29" s="142" t="str">
        <f t="shared" si="0"/>
        <v>FP.03</v>
      </c>
      <c r="I29" s="142" t="e">
        <f t="shared" si="1"/>
        <v>#N/A</v>
      </c>
      <c r="J29" s="142">
        <f>IF(ISNUMBER(SEARCH(Бланк!$I$6,D29)),MAX($J$1:J28)+1,0)</f>
        <v>0</v>
      </c>
      <c r="K29" s="142" t="str">
        <f>VLOOKUP(F29,Профиль!A29:AI1543,2,FALSE)</f>
        <v>FP.03</v>
      </c>
      <c r="L29" s="142" t="str">
        <f>IF(J29&gt;0,VLOOKUP(Бланк!$I$6,D29:F39,3,FALSE),"")</f>
        <v/>
      </c>
      <c r="M29" s="142" t="e">
        <f t="shared" si="2"/>
        <v>#N/A</v>
      </c>
      <c r="N29" s="142" t="e">
        <f t="shared" si="3"/>
        <v>#N/A</v>
      </c>
      <c r="O29" s="142" t="str">
        <f>IF(ISERROR(N29),"",INDEX(Профиль!$B$2:DD15033,N29,2))</f>
        <v/>
      </c>
      <c r="P29" s="142" t="e">
        <f t="shared" si="4"/>
        <v>#N/A</v>
      </c>
      <c r="Q29" s="142">
        <f>IF(ISNUMBER(SEARCH(Бланк!$K$6,O29)),MAX($Q$1:Q28)+1,0)</f>
        <v>0</v>
      </c>
      <c r="R29" s="142" t="str">
        <f t="shared" si="5"/>
        <v/>
      </c>
      <c r="S29" s="142" t="e">
        <f t="shared" si="6"/>
        <v>#N/A</v>
      </c>
      <c r="AA29" s="142">
        <f>IF(ISNUMBER(SEARCH(Бланк!$I$8,D29)),MAX($AA$1:AA28)+1,0)</f>
        <v>28</v>
      </c>
      <c r="AB29" s="142" t="str">
        <f>VLOOKUP(F29,Профиль!A29:AI1543,2,FALSE)</f>
        <v>FP.03</v>
      </c>
      <c r="AC29" s="142" t="e">
        <f>IF(AA29&gt;0,VLOOKUP(Бланк!$I$8,D29:F29,3,FALSE),"")</f>
        <v>#N/A</v>
      </c>
      <c r="AD29" s="142" t="str">
        <f t="shared" si="7"/>
        <v>FP.03</v>
      </c>
      <c r="AE29" s="142" t="e">
        <f t="shared" si="8"/>
        <v>#N/A</v>
      </c>
      <c r="AF29" s="142" t="str">
        <f>IF(ISERROR(AE29),"",INDEX(Профиль!$B$2:V227,AE29,2))</f>
        <v/>
      </c>
      <c r="AG29" s="142" t="e">
        <f t="shared" si="9"/>
        <v>#N/A</v>
      </c>
      <c r="AH29" s="142">
        <f>IF(ISNUMBER(SEARCH(Бланк!$K$8,AF29)),MAX($AH$1:AH28)+1,0)</f>
        <v>0</v>
      </c>
      <c r="AI29" s="142" t="str">
        <f t="shared" si="10"/>
        <v/>
      </c>
      <c r="BA29" s="142">
        <f>IF(ISNUMBER(SEARCH(Бланк!$I$10,D29)),MAX($BA$1:BA28)+1,0)</f>
        <v>28</v>
      </c>
      <c r="BB29" s="142" t="str">
        <f>VLOOKUP(F29,Профиль!A29:AI1543,2,FALSE)</f>
        <v>FP.03</v>
      </c>
      <c r="BC29" s="142" t="e">
        <f>IF(BA29&gt;0,VLOOKUP(Бланк!$I$10,D29:F29,3,FALSE),"")</f>
        <v>#N/A</v>
      </c>
      <c r="BD29" s="142" t="str">
        <f t="shared" si="13"/>
        <v>FP.03</v>
      </c>
      <c r="BE29" s="142" t="e">
        <f t="shared" si="14"/>
        <v>#N/A</v>
      </c>
      <c r="BF29" s="142" t="str">
        <f>IF(ISERROR(BE29),"",INDEX(Профиль!$B$2:AV227,BE29,2))</f>
        <v/>
      </c>
      <c r="BG29" s="142" t="e">
        <f t="shared" si="15"/>
        <v>#N/A</v>
      </c>
      <c r="BH29" s="142">
        <f>IF(ISNUMBER(SEARCH(Бланк!$K$10,BF29)),MAX($BH$1:BH28)+1,0)</f>
        <v>0</v>
      </c>
      <c r="BI29" s="142" t="str">
        <f t="shared" si="16"/>
        <v/>
      </c>
      <c r="CA29" s="142">
        <f>IF(ISNUMBER(SEARCH(Бланк!$I$12,D29)),MAX($CA$1:CA28)+1,0)</f>
        <v>28</v>
      </c>
      <c r="CB29" s="142" t="str">
        <f>VLOOKUP(F29,Профиль!A29:AI1543,2,FALSE)</f>
        <v>FP.03</v>
      </c>
      <c r="CC29" s="142" t="e">
        <f>IF(CA29&gt;0,VLOOKUP(Бланк!$I$12,D29:F29,3,FALSE),"")</f>
        <v>#N/A</v>
      </c>
      <c r="CD29" s="142" t="str">
        <f t="shared" si="17"/>
        <v>FP.03</v>
      </c>
      <c r="CE29" s="142" t="e">
        <f t="shared" si="18"/>
        <v>#N/A</v>
      </c>
      <c r="CF29" s="142" t="str">
        <f>IF(ISERROR(CE29),"",INDEX(Профиль!$B$2:BV227,CE29,2))</f>
        <v/>
      </c>
      <c r="CG29" s="142" t="e">
        <f t="shared" si="19"/>
        <v>#N/A</v>
      </c>
      <c r="CH29" s="142">
        <f>IF(ISNUMBER(SEARCH(Бланк!$K$12,CF29)),MAX($CH$1:CH28)+1,0)</f>
        <v>0</v>
      </c>
      <c r="CI29" s="142" t="str">
        <f t="shared" si="20"/>
        <v/>
      </c>
      <c r="CJ29" s="142" t="e">
        <f t="shared" si="21"/>
        <v>#N/A</v>
      </c>
      <c r="DA29" s="142">
        <f>IF(ISNUMBER(SEARCH(Бланк!$I$14,D29)),MAX($DA$1:DA28)+1,0)</f>
        <v>28</v>
      </c>
      <c r="DB29" s="142" t="str">
        <f>VLOOKUP(F29,Профиль!A29:BI1543,2,FALSE)</f>
        <v>FP.03</v>
      </c>
      <c r="DC29" s="142" t="e">
        <f>IF(DA29&gt;0,VLOOKUP(Бланк!$I$14,D29:F29,3,FALSE),"")</f>
        <v>#N/A</v>
      </c>
      <c r="DD29" s="142" t="str">
        <f t="shared" si="22"/>
        <v>FP.03</v>
      </c>
      <c r="DE29" s="142" t="e">
        <f t="shared" si="23"/>
        <v>#N/A</v>
      </c>
      <c r="DF29" s="142" t="str">
        <f>IF(ISERROR(DE29),"",INDEX(Профиль!$B$2:CV227,DE29,2))</f>
        <v/>
      </c>
      <c r="DG29" s="142" t="e">
        <f t="shared" si="24"/>
        <v>#N/A</v>
      </c>
      <c r="DH29" s="142">
        <f>IF(ISNUMBER(SEARCH(Бланк!$K$14,DF29)),MAX($DH$1:DH28)+1,0)</f>
        <v>0</v>
      </c>
      <c r="DI29" s="142" t="str">
        <f t="shared" si="25"/>
        <v/>
      </c>
      <c r="DJ29" s="142" t="e">
        <f t="shared" si="26"/>
        <v>#N/A</v>
      </c>
      <c r="EA29" s="142">
        <f>IF(ISNUMBER(SEARCH(Бланк!$I$16,D29)),MAX($EA$1:EA28)+1,0)</f>
        <v>28</v>
      </c>
      <c r="EB29" s="142" t="str">
        <f>VLOOKUP(F29,Профиль!A29:CI1543,2,FALSE)</f>
        <v>FP.03</v>
      </c>
      <c r="EC29" s="142" t="e">
        <f>IF(EA29&gt;0,VLOOKUP(Бланк!$I$16,D29:F29,3,FALSE),"")</f>
        <v>#N/A</v>
      </c>
      <c r="ED29" s="142" t="str">
        <f t="shared" si="27"/>
        <v>FP.03</v>
      </c>
      <c r="EE29" s="142" t="e">
        <f t="shared" si="28"/>
        <v>#N/A</v>
      </c>
      <c r="EF29" s="142" t="str">
        <f>IF(ISERROR(EE29),"",INDEX(Профиль!$B$2:DV227,EE29,2))</f>
        <v/>
      </c>
      <c r="EG29" s="142" t="e">
        <f t="shared" si="29"/>
        <v>#N/A</v>
      </c>
      <c r="EH29" s="142">
        <f>IF(ISNUMBER(SEARCH(Бланк!$K$16,EF29)),MAX($EH$1:EH28)+1,0)</f>
        <v>0</v>
      </c>
      <c r="EI29" s="142" t="str">
        <f t="shared" si="30"/>
        <v/>
      </c>
      <c r="EJ29" s="142" t="e">
        <f t="shared" si="51"/>
        <v>#N/A</v>
      </c>
      <c r="FA29" s="142">
        <f>IF(ISNUMBER(SEARCH(Бланк!$I$18,D29)),MAX($FA$1:FA28)+1,0)</f>
        <v>28</v>
      </c>
      <c r="FB29" s="142" t="str">
        <f>VLOOKUP(F29,Профиль!A29:DI1543,2,FALSE)</f>
        <v>FP.03</v>
      </c>
      <c r="FC29" s="142" t="e">
        <f>IF(FA29&gt;0,VLOOKUP(Бланк!$I$18,D29:F29,3,FALSE),"")</f>
        <v>#N/A</v>
      </c>
      <c r="FD29" s="142" t="str">
        <f t="shared" si="31"/>
        <v>FP.03</v>
      </c>
      <c r="FE29" s="142" t="e">
        <f t="shared" si="32"/>
        <v>#N/A</v>
      </c>
      <c r="FF29" s="142" t="str">
        <f>IF(ISERROR(FE29),"",INDEX(Профиль!$B$2:EV227,FE29,2))</f>
        <v/>
      </c>
      <c r="FG29" s="142" t="e">
        <f t="shared" si="33"/>
        <v>#N/A</v>
      </c>
      <c r="FH29" s="142">
        <f>IF(ISNUMBER(SEARCH(Бланк!$K$18,FF29)),MAX($FH$1:FH28)+1,0)</f>
        <v>0</v>
      </c>
      <c r="FI29" s="142" t="str">
        <f t="shared" si="34"/>
        <v/>
      </c>
      <c r="FJ29" s="142" t="e">
        <f t="shared" si="35"/>
        <v>#N/A</v>
      </c>
      <c r="GA29" s="142">
        <f>IF(ISNUMBER(SEARCH(Бланк!$I$20,D29)),MAX($GA$1:GA28)+1,0)</f>
        <v>28</v>
      </c>
      <c r="GB29" s="142" t="str">
        <f>VLOOKUP(F29,Профиль!A29:EI1543,2,FALSE)</f>
        <v>FP.03</v>
      </c>
      <c r="GC29" s="142" t="e">
        <f>IF(GA29&gt;0,VLOOKUP(Бланк!$I$20,D29:F29,3,FALSE),"")</f>
        <v>#N/A</v>
      </c>
      <c r="GD29" s="142" t="str">
        <f t="shared" si="36"/>
        <v>FP.03</v>
      </c>
      <c r="GE29" s="142" t="e">
        <f t="shared" si="37"/>
        <v>#N/A</v>
      </c>
      <c r="GF29" s="142" t="str">
        <f>IF(ISERROR(GE29),"",INDEX(Профиль!$B$2:FV227,GE29,2))</f>
        <v/>
      </c>
      <c r="GG29" s="142" t="e">
        <f t="shared" si="38"/>
        <v>#N/A</v>
      </c>
      <c r="GH29" s="142">
        <f>IF(ISNUMBER(SEARCH(Бланк!$K$20,GF29)),MAX($GH$1:GH28)+1,0)</f>
        <v>0</v>
      </c>
      <c r="GI29" s="142" t="str">
        <f t="shared" si="39"/>
        <v/>
      </c>
      <c r="GJ29" s="142" t="e">
        <f t="shared" si="40"/>
        <v>#N/A</v>
      </c>
      <c r="HA29" s="142">
        <f>IF(ISNUMBER(SEARCH(Бланк!$I$22,D29)),MAX($HA$1:HA28)+1,0)</f>
        <v>28</v>
      </c>
      <c r="HB29" s="142" t="str">
        <f>VLOOKUP(F29,Профиль!A29:FI1543,2,FALSE)</f>
        <v>FP.03</v>
      </c>
      <c r="HC29" s="142" t="e">
        <f>IF(HA29&gt;0,VLOOKUP(Бланк!$I$22,D29:F29,3,FALSE),"")</f>
        <v>#N/A</v>
      </c>
      <c r="HD29" s="142" t="str">
        <f t="shared" si="41"/>
        <v>FP.03</v>
      </c>
      <c r="HE29" s="142" t="e">
        <f t="shared" si="42"/>
        <v>#N/A</v>
      </c>
      <c r="HF29" s="142" t="str">
        <f>IF(ISERROR(HE29),"",INDEX(Профиль!$B$2:GV227,HE29,2))</f>
        <v/>
      </c>
      <c r="HG29" s="142" t="e">
        <f t="shared" si="43"/>
        <v>#N/A</v>
      </c>
      <c r="HH29" s="142">
        <f>IF(ISNUMBER(SEARCH(Бланк!$K$22,HF29)),MAX($HH$1:HH28)+1,0)</f>
        <v>0</v>
      </c>
      <c r="HI29" s="142" t="str">
        <f t="shared" si="44"/>
        <v/>
      </c>
      <c r="HJ29" s="142" t="e">
        <f t="shared" si="45"/>
        <v>#N/A</v>
      </c>
      <c r="IA29" s="142">
        <f>IF(ISNUMBER(SEARCH(Бланк!$I$24,D29)),MAX($IA$1:IA28)+1,0)</f>
        <v>28</v>
      </c>
      <c r="IB29" s="142" t="str">
        <f>VLOOKUP(F29,Профиль!A29:GI1543,2,FALSE)</f>
        <v>FP.03</v>
      </c>
      <c r="IC29" s="142" t="e">
        <f>IF(IA29&gt;0,VLOOKUP(Бланк!$I$24,D29:F29,3,FALSE),"")</f>
        <v>#N/A</v>
      </c>
      <c r="ID29" s="142" t="str">
        <f t="shared" si="46"/>
        <v>FP.03</v>
      </c>
      <c r="IE29" s="142" t="e">
        <f t="shared" si="47"/>
        <v>#N/A</v>
      </c>
      <c r="IF29" s="142" t="str">
        <f>IF(ISERROR(IE29),"",INDEX(Профиль!$B$2:HV227,IE29,2))</f>
        <v/>
      </c>
      <c r="IG29" s="142" t="e">
        <f>VLOOKUP(ROW(EA28),IA$2:$IC$201,3,FALSE)</f>
        <v>#N/A</v>
      </c>
      <c r="IH29" s="142">
        <f>IF(ISNUMBER(SEARCH(Бланк!$K$24,IF29)),MAX($IH$1:IH28)+1,0)</f>
        <v>0</v>
      </c>
      <c r="II29" s="142" t="str">
        <f t="shared" si="48"/>
        <v/>
      </c>
      <c r="IJ29" s="142" t="e">
        <f t="shared" si="49"/>
        <v>#N/A</v>
      </c>
    </row>
    <row r="30" spans="1:250" x14ac:dyDescent="0.25">
      <c r="A30" s="142">
        <v>30</v>
      </c>
      <c r="B30" s="142">
        <f>IF(AND($E$1="ПУСТО",Профиль!B30&lt;&gt;""),MAX($B$1:B29)+1,IF(ISNUMBER(SEARCH($E$1,Профиль!G30)),MAX($B$1:B29)+1,0))</f>
        <v>29</v>
      </c>
      <c r="D30" s="142" t="str">
        <f>IF(ISERROR(F30),"",INDEX(Профиль!$B$2:$E$1001,F30,1))</f>
        <v>FP.03</v>
      </c>
      <c r="E30" s="142" t="str">
        <f>IF(ISERROR(F30),"",INDEX(Профиль!$B$2:$E$1001,F30,2))</f>
        <v>Золото</v>
      </c>
      <c r="F30" s="142">
        <f>MATCH(ROW(A29),$B$2:B36,0)</f>
        <v>29</v>
      </c>
      <c r="G30" s="142" t="str">
        <f>IF(AND(COUNTIF(D$2:D30,D30)=1,D30&lt;&gt;""),COUNT(G$1:G29)+1,"")</f>
        <v/>
      </c>
      <c r="H30" s="142" t="str">
        <f t="shared" si="0"/>
        <v>FP.03</v>
      </c>
      <c r="I30" s="142" t="e">
        <f t="shared" si="1"/>
        <v>#N/A</v>
      </c>
      <c r="J30" s="142">
        <f>IF(ISNUMBER(SEARCH(Бланк!$I$6,D30)),MAX($J$1:J29)+1,0)</f>
        <v>0</v>
      </c>
      <c r="K30" s="142" t="str">
        <f>VLOOKUP(F30,Профиль!A30:AI1544,2,FALSE)</f>
        <v>FP.03</v>
      </c>
      <c r="L30" s="142" t="str">
        <f>IF(J30&gt;0,VLOOKUP(Бланк!$I$6,D30:F40,3,FALSE),"")</f>
        <v/>
      </c>
      <c r="M30" s="142" t="e">
        <f t="shared" si="2"/>
        <v>#N/A</v>
      </c>
      <c r="N30" s="142" t="e">
        <f t="shared" si="3"/>
        <v>#N/A</v>
      </c>
      <c r="O30" s="142" t="str">
        <f>IF(ISERROR(N30),"",INDEX(Профиль!$B$2:DD15034,N30,2))</f>
        <v/>
      </c>
      <c r="P30" s="142" t="e">
        <f t="shared" si="4"/>
        <v>#N/A</v>
      </c>
      <c r="Q30" s="142">
        <f>IF(ISNUMBER(SEARCH(Бланк!$K$6,O30)),MAX($Q$1:Q29)+1,0)</f>
        <v>0</v>
      </c>
      <c r="R30" s="142" t="str">
        <f t="shared" si="5"/>
        <v/>
      </c>
      <c r="S30" s="142" t="e">
        <f t="shared" si="6"/>
        <v>#N/A</v>
      </c>
      <c r="U30" s="142">
        <f>IF(ISNUMBER(SEARCH($V$28,Петли!J14)),MAX($U$29:U29)+1,0)</f>
        <v>0</v>
      </c>
      <c r="V30" s="142">
        <f>IF(ISERROR(U30),"",INDEX(Петли!$I$14:$K$20,F2,2))</f>
        <v>0</v>
      </c>
      <c r="W30" s="142" t="e">
        <f>VLOOKUP(ROW(A1),Петли!I14:K20,3,FALSE)</f>
        <v>#N/A</v>
      </c>
      <c r="X30" s="142" t="e">
        <f>VLOOKUP(ROW(A1),U30:W33,3,FALSE)</f>
        <v>#N/A</v>
      </c>
      <c r="AA30" s="142">
        <f>IF(ISNUMBER(SEARCH(Бланк!$I$8,D30)),MAX($AA$1:AA29)+1,0)</f>
        <v>29</v>
      </c>
      <c r="AB30" s="142" t="str">
        <f>VLOOKUP(F30,Профиль!A30:AI1544,2,FALSE)</f>
        <v>FP.03</v>
      </c>
      <c r="AC30" s="142" t="e">
        <f>IF(AA30&gt;0,VLOOKUP(Бланк!$I$8,D30:F30,3,FALSE),"")</f>
        <v>#N/A</v>
      </c>
      <c r="AD30" s="142" t="str">
        <f t="shared" si="7"/>
        <v>FP.03</v>
      </c>
      <c r="AE30" s="142" t="e">
        <f t="shared" si="8"/>
        <v>#N/A</v>
      </c>
      <c r="AF30" s="142" t="str">
        <f>IF(ISERROR(AE30),"",INDEX(Профиль!$B$2:V228,AE30,2))</f>
        <v/>
      </c>
      <c r="AG30" s="142" t="e">
        <f t="shared" si="9"/>
        <v>#N/A</v>
      </c>
      <c r="AH30" s="142">
        <f>IF(ISNUMBER(SEARCH(Бланк!$K$8,AF30)),MAX($AH$1:AH29)+1,0)</f>
        <v>0</v>
      </c>
      <c r="AI30" s="142" t="str">
        <f t="shared" si="10"/>
        <v/>
      </c>
      <c r="AL30" s="142">
        <f>IF(ISNUMBER(SEARCH($AM$28,Петли!J14)),MAX($AL$29:AL29)+1,0)</f>
        <v>0</v>
      </c>
      <c r="AM30" s="142">
        <f>IF(ISERROR(AL30),"",INDEX(Петли!$I$14:$K$20,F2,2))</f>
        <v>0</v>
      </c>
      <c r="AN30" s="142" t="e">
        <f>VLOOKUP(ROW(R1),Петли!I14:L20,3,FALSE)</f>
        <v>#N/A</v>
      </c>
      <c r="AO30" s="142" t="e">
        <f>VLOOKUP(ROW(R1),AL30:AN33,3,FALSE)</f>
        <v>#N/A</v>
      </c>
      <c r="BA30" s="142">
        <f>IF(ISNUMBER(SEARCH(Бланк!$I$10,D30)),MAX($BA$1:BA29)+1,0)</f>
        <v>29</v>
      </c>
      <c r="BB30" s="142" t="str">
        <f>VLOOKUP(F30,Профиль!A30:AI1544,2,FALSE)</f>
        <v>FP.03</v>
      </c>
      <c r="BC30" s="142" t="e">
        <f>IF(BA30&gt;0,VLOOKUP(Бланк!$I$10,D30:F30,3,FALSE),"")</f>
        <v>#N/A</v>
      </c>
      <c r="BD30" s="142" t="str">
        <f t="shared" si="13"/>
        <v>FP.03</v>
      </c>
      <c r="BE30" s="142" t="e">
        <f t="shared" si="14"/>
        <v>#N/A</v>
      </c>
      <c r="BF30" s="142" t="str">
        <f>IF(ISERROR(BE30),"",INDEX(Профиль!$B$2:AV228,BE30,2))</f>
        <v/>
      </c>
      <c r="BG30" s="142" t="e">
        <f t="shared" si="15"/>
        <v>#N/A</v>
      </c>
      <c r="BH30" s="142">
        <f>IF(ISNUMBER(SEARCH(Бланк!$K$10,BF30)),MAX($BH$1:BH29)+1,0)</f>
        <v>0</v>
      </c>
      <c r="BI30" s="142" t="str">
        <f t="shared" si="16"/>
        <v/>
      </c>
      <c r="BL30" s="142">
        <f>IF(ISNUMBER(SEARCH($BM$28,Петли!J14)),MAX($BL$29:BL29)+1,0)</f>
        <v>0</v>
      </c>
      <c r="BM30" s="142">
        <f>IF(ISERROR(BL30),"",INDEX(Петли!$I$14:$K$20,F2,2))</f>
        <v>0</v>
      </c>
      <c r="BN30" s="142" t="e">
        <f>VLOOKUP(ROW(AR1),Петли!I14:L20,3,FALSE)</f>
        <v>#N/A</v>
      </c>
      <c r="BO30" s="142" t="e">
        <f>VLOOKUP(ROW(AR1),BL30:BN33,3,FALSE)</f>
        <v>#N/A</v>
      </c>
      <c r="CA30" s="142">
        <f>IF(ISNUMBER(SEARCH(Бланк!$I$12,D30)),MAX($CA$1:CA29)+1,0)</f>
        <v>29</v>
      </c>
      <c r="CB30" s="142" t="str">
        <f>VLOOKUP(F30,Профиль!A30:AI1544,2,FALSE)</f>
        <v>FP.03</v>
      </c>
      <c r="CC30" s="142" t="e">
        <f>IF(CA30&gt;0,VLOOKUP(Бланк!$I$12,D30:F30,3,FALSE),"")</f>
        <v>#N/A</v>
      </c>
      <c r="CD30" s="142" t="str">
        <f t="shared" si="17"/>
        <v>FP.03</v>
      </c>
      <c r="CE30" s="142" t="e">
        <f t="shared" si="18"/>
        <v>#N/A</v>
      </c>
      <c r="CF30" s="142" t="str">
        <f>IF(ISERROR(CE30),"",INDEX(Профиль!$B$2:BV228,CE30,2))</f>
        <v/>
      </c>
      <c r="CG30" s="142" t="e">
        <f t="shared" si="19"/>
        <v>#N/A</v>
      </c>
      <c r="CH30" s="142">
        <f>IF(ISNUMBER(SEARCH(Бланк!$K$12,CF30)),MAX($CH$1:CH29)+1,0)</f>
        <v>0</v>
      </c>
      <c r="CI30" s="142" t="str">
        <f t="shared" si="20"/>
        <v/>
      </c>
      <c r="CJ30" s="142" t="e">
        <f t="shared" si="21"/>
        <v>#N/A</v>
      </c>
      <c r="CL30" s="142">
        <f>IF(ISNUMBER(SEARCH($CM$28,Петли!J14)),MAX($CL$29:CL29)+1,0)</f>
        <v>0</v>
      </c>
      <c r="CM30" s="142">
        <f>IF(ISERROR(CL30),"",INDEX(Петли!$I$14:$K$20,F2,2))</f>
        <v>0</v>
      </c>
      <c r="CN30" s="142" t="e">
        <f>VLOOKUP(ROW(BR1),Петли!I14:L20,3,FALSE)</f>
        <v>#N/A</v>
      </c>
      <c r="CO30" s="142" t="e">
        <f>VLOOKUP(ROW(BR1),CL30:CN33,3,FALSE)</f>
        <v>#N/A</v>
      </c>
      <c r="DA30" s="142">
        <f>IF(ISNUMBER(SEARCH(Бланк!$I$14,D30)),MAX($DA$1:DA29)+1,0)</f>
        <v>29</v>
      </c>
      <c r="DB30" s="142" t="str">
        <f>VLOOKUP(F30,Профиль!A30:BI1544,2,FALSE)</f>
        <v>FP.03</v>
      </c>
      <c r="DC30" s="142" t="e">
        <f>IF(DA30&gt;0,VLOOKUP(Бланк!$I$14,D30:F30,3,FALSE),"")</f>
        <v>#N/A</v>
      </c>
      <c r="DD30" s="142" t="str">
        <f t="shared" si="22"/>
        <v>FP.03</v>
      </c>
      <c r="DE30" s="142" t="e">
        <f t="shared" si="23"/>
        <v>#N/A</v>
      </c>
      <c r="DF30" s="142" t="str">
        <f>IF(ISERROR(DE30),"",INDEX(Профиль!$B$2:CV228,DE30,2))</f>
        <v/>
      </c>
      <c r="DG30" s="142" t="e">
        <f t="shared" si="24"/>
        <v>#N/A</v>
      </c>
      <c r="DH30" s="142">
        <f>IF(ISNUMBER(SEARCH(Бланк!$K$14,DF30)),MAX($DH$1:DH29)+1,0)</f>
        <v>0</v>
      </c>
      <c r="DI30" s="142" t="str">
        <f t="shared" si="25"/>
        <v/>
      </c>
      <c r="DJ30" s="142" t="e">
        <f t="shared" si="26"/>
        <v>#N/A</v>
      </c>
      <c r="DL30" s="142">
        <f>IF(ISNUMBER(SEARCH($DM$28,Петли!J14)),MAX($DL$29:DL29)+1,0)</f>
        <v>0</v>
      </c>
      <c r="DM30" s="142">
        <f>IF(ISERROR(DL30),"",INDEX(Петли!$I$14:$K$20,F2,2))</f>
        <v>0</v>
      </c>
      <c r="DN30" s="142" t="e">
        <f>VLOOKUP(ROW(CR1),Петли!I14:L20,3,FALSE)</f>
        <v>#N/A</v>
      </c>
      <c r="DO30" s="142" t="e">
        <f>VLOOKUP(ROW(CR1),DL30:DN33,3,FALSE)</f>
        <v>#N/A</v>
      </c>
      <c r="EA30" s="142">
        <f>IF(ISNUMBER(SEARCH(Бланк!$I$16,D30)),MAX($EA$1:EA29)+1,0)</f>
        <v>29</v>
      </c>
      <c r="EB30" s="142" t="str">
        <f>VLOOKUP(F30,Профиль!A30:CI1544,2,FALSE)</f>
        <v>FP.03</v>
      </c>
      <c r="EC30" s="142" t="e">
        <f>IF(EA30&gt;0,VLOOKUP(Бланк!$I$16,D30:F30,3,FALSE),"")</f>
        <v>#N/A</v>
      </c>
      <c r="ED30" s="142" t="str">
        <f t="shared" si="27"/>
        <v>FP.03</v>
      </c>
      <c r="EE30" s="142" t="e">
        <f t="shared" si="28"/>
        <v>#N/A</v>
      </c>
      <c r="EF30" s="142" t="str">
        <f>IF(ISERROR(EE30),"",INDEX(Профиль!$B$2:DV228,EE30,2))</f>
        <v/>
      </c>
      <c r="EG30" s="142" t="e">
        <f t="shared" si="29"/>
        <v>#N/A</v>
      </c>
      <c r="EH30" s="142">
        <f>IF(ISNUMBER(SEARCH(Бланк!$K$16,EF30)),MAX($EH$1:EH29)+1,0)</f>
        <v>0</v>
      </c>
      <c r="EI30" s="142" t="str">
        <f t="shared" si="30"/>
        <v/>
      </c>
      <c r="EJ30" s="142" t="e">
        <f t="shared" si="51"/>
        <v>#N/A</v>
      </c>
      <c r="EL30" s="142">
        <f>IF(ISNUMBER(SEARCH($EM$28,Петли!J14)),MAX($EL$29:EL29)+1,0)</f>
        <v>0</v>
      </c>
      <c r="EM30" s="142">
        <f>IF(ISERROR(EL30),"",INDEX(Петли!$I$14:$K$20,$F2,2))</f>
        <v>0</v>
      </c>
      <c r="EN30" s="142" t="e">
        <f>VLOOKUP(ROW(DR1),Петли!$I14:$L20,3,FALSE)</f>
        <v>#N/A</v>
      </c>
      <c r="EO30" s="142" t="e">
        <f>VLOOKUP(ROW(DR1),EL30:EN33,3,FALSE)</f>
        <v>#N/A</v>
      </c>
      <c r="FA30" s="142">
        <f>IF(ISNUMBER(SEARCH(Бланк!$I$18,D30)),MAX($FA$1:FA29)+1,0)</f>
        <v>29</v>
      </c>
      <c r="FB30" s="142" t="str">
        <f>VLOOKUP(F30,Профиль!A30:DI1544,2,FALSE)</f>
        <v>FP.03</v>
      </c>
      <c r="FC30" s="142" t="e">
        <f>IF(FA30&gt;0,VLOOKUP(Бланк!$I$18,D30:F30,3,FALSE),"")</f>
        <v>#N/A</v>
      </c>
      <c r="FD30" s="142" t="str">
        <f t="shared" si="31"/>
        <v>FP.03</v>
      </c>
      <c r="FE30" s="142" t="e">
        <f t="shared" si="32"/>
        <v>#N/A</v>
      </c>
      <c r="FF30" s="142" t="str">
        <f>IF(ISERROR(FE30),"",INDEX(Профиль!$B$2:EV228,FE30,2))</f>
        <v/>
      </c>
      <c r="FG30" s="142" t="e">
        <f t="shared" si="33"/>
        <v>#N/A</v>
      </c>
      <c r="FH30" s="142">
        <f>IF(ISNUMBER(SEARCH(Бланк!$K$18,FF30)),MAX($FH$1:FH29)+1,0)</f>
        <v>0</v>
      </c>
      <c r="FI30" s="142" t="str">
        <f t="shared" si="34"/>
        <v/>
      </c>
      <c r="FJ30" s="142" t="e">
        <f t="shared" si="35"/>
        <v>#N/A</v>
      </c>
      <c r="FL30" s="142">
        <f>IF(ISNUMBER(SEARCH($FM$28,Петли!$J14)),MAX($FL$29:FL29)+1,0)</f>
        <v>0</v>
      </c>
      <c r="FM30" s="142">
        <f>IF(ISERROR(FL30),"",INDEX(Петли!$I$14:$K$20,$F2,2))</f>
        <v>0</v>
      </c>
      <c r="FN30" s="142" t="e">
        <f>VLOOKUP(ROW(ER1),Петли!$I14:$L20,3,FALSE)</f>
        <v>#N/A</v>
      </c>
      <c r="FO30" s="142" t="e">
        <f>VLOOKUP(ROW(ER1),FL30:FN33,3,FALSE)</f>
        <v>#N/A</v>
      </c>
      <c r="GA30" s="142">
        <f>IF(ISNUMBER(SEARCH(Бланк!$I$20,D30)),MAX($GA$1:GA29)+1,0)</f>
        <v>29</v>
      </c>
      <c r="GB30" s="142" t="str">
        <f>VLOOKUP(F30,Профиль!A30:EI1544,2,FALSE)</f>
        <v>FP.03</v>
      </c>
      <c r="GC30" s="142" t="e">
        <f>IF(GA30&gt;0,VLOOKUP(Бланк!$I$20,D30:F30,3,FALSE),"")</f>
        <v>#N/A</v>
      </c>
      <c r="GD30" s="142" t="str">
        <f t="shared" si="36"/>
        <v>FP.03</v>
      </c>
      <c r="GE30" s="142" t="e">
        <f t="shared" si="37"/>
        <v>#N/A</v>
      </c>
      <c r="GF30" s="142" t="str">
        <f>IF(ISERROR(GE30),"",INDEX(Профиль!$B$2:FV228,GE30,2))</f>
        <v/>
      </c>
      <c r="GG30" s="142" t="e">
        <f t="shared" si="38"/>
        <v>#N/A</v>
      </c>
      <c r="GH30" s="142">
        <f>IF(ISNUMBER(SEARCH(Бланк!$K$20,GF30)),MAX($GH$1:GH29)+1,0)</f>
        <v>0</v>
      </c>
      <c r="GI30" s="142" t="str">
        <f t="shared" si="39"/>
        <v/>
      </c>
      <c r="GJ30" s="142" t="e">
        <f t="shared" si="40"/>
        <v>#N/A</v>
      </c>
      <c r="GL30" s="142">
        <f>IF(ISNUMBER(SEARCH($GM$28,Петли!$J14)),MAX($GL$29:GL29)+1,0)</f>
        <v>0</v>
      </c>
      <c r="GM30" s="142">
        <f>IF(ISERROR(GL30),"",INDEX(Петли!$I$14:$K$20,$F2,2))</f>
        <v>0</v>
      </c>
      <c r="GN30" s="142" t="e">
        <f>VLOOKUP(ROW(FR1),Петли!$I14:$L20,3,FALSE)</f>
        <v>#N/A</v>
      </c>
      <c r="GO30" s="142" t="e">
        <f>VLOOKUP(ROW(FR1),GL30:GN33,3,FALSE)</f>
        <v>#N/A</v>
      </c>
      <c r="HA30" s="142">
        <f>IF(ISNUMBER(SEARCH(Бланк!$I$22,D30)),MAX($HA$1:HA29)+1,0)</f>
        <v>29</v>
      </c>
      <c r="HB30" s="142" t="str">
        <f>VLOOKUP(F30,Профиль!A30:FI1544,2,FALSE)</f>
        <v>FP.03</v>
      </c>
      <c r="HC30" s="142" t="e">
        <f>IF(HA30&gt;0,VLOOKUP(Бланк!$I$22,D30:F30,3,FALSE),"")</f>
        <v>#N/A</v>
      </c>
      <c r="HD30" s="142" t="str">
        <f t="shared" si="41"/>
        <v>FP.03</v>
      </c>
      <c r="HE30" s="142" t="e">
        <f t="shared" si="42"/>
        <v>#N/A</v>
      </c>
      <c r="HF30" s="142" t="str">
        <f>IF(ISERROR(HE30),"",INDEX(Профиль!$B$2:GV228,HE30,2))</f>
        <v/>
      </c>
      <c r="HG30" s="142" t="e">
        <f t="shared" si="43"/>
        <v>#N/A</v>
      </c>
      <c r="HH30" s="142">
        <f>IF(ISNUMBER(SEARCH(Бланк!$K$22,HF30)),MAX($HH$1:HH29)+1,0)</f>
        <v>0</v>
      </c>
      <c r="HI30" s="142" t="str">
        <f t="shared" si="44"/>
        <v/>
      </c>
      <c r="HJ30" s="142" t="e">
        <f t="shared" si="45"/>
        <v>#N/A</v>
      </c>
      <c r="HL30" s="142">
        <f>IF(ISNUMBER(SEARCH($HM$28,Петли!$J14)),MAX($HL$29:HL29)+1,0)</f>
        <v>0</v>
      </c>
      <c r="HM30" s="142">
        <f>IF(ISERROR(HL30),"",INDEX(Петли!$I$14:$K$20,$F2,2))</f>
        <v>0</v>
      </c>
      <c r="HN30" s="142" t="e">
        <f>VLOOKUP(ROW(GR1),Петли!$I14:$L20,3,FALSE)</f>
        <v>#N/A</v>
      </c>
      <c r="HO30" s="142" t="e">
        <f>VLOOKUP(ROW(GR1),HL30:HN33,3,FALSE)</f>
        <v>#N/A</v>
      </c>
      <c r="IA30" s="142">
        <f>IF(ISNUMBER(SEARCH(Бланк!$I$24,D30)),MAX($IA$1:IA29)+1,0)</f>
        <v>29</v>
      </c>
      <c r="IB30" s="142" t="str">
        <f>VLOOKUP(F30,Профиль!A30:GI1544,2,FALSE)</f>
        <v>FP.03</v>
      </c>
      <c r="IC30" s="142" t="e">
        <f>IF(IA30&gt;0,VLOOKUP(Бланк!$I$24,D30:F30,3,FALSE),"")</f>
        <v>#N/A</v>
      </c>
      <c r="ID30" s="142" t="str">
        <f t="shared" si="46"/>
        <v>FP.03</v>
      </c>
      <c r="IE30" s="142" t="e">
        <f t="shared" si="47"/>
        <v>#N/A</v>
      </c>
      <c r="IF30" s="142" t="str">
        <f>IF(ISERROR(IE30),"",INDEX(Профиль!$B$2:HV228,IE30,2))</f>
        <v/>
      </c>
      <c r="IG30" s="142" t="e">
        <f>VLOOKUP(ROW(EA29),IA$2:$IC$201,3,FALSE)</f>
        <v>#N/A</v>
      </c>
      <c r="IH30" s="142">
        <f>IF(ISNUMBER(SEARCH(Бланк!$K$24,IF30)),MAX($IH$1:IH29)+1,0)</f>
        <v>0</v>
      </c>
      <c r="II30" s="142" t="str">
        <f t="shared" si="48"/>
        <v/>
      </c>
      <c r="IJ30" s="142" t="e">
        <f t="shared" si="49"/>
        <v>#N/A</v>
      </c>
      <c r="IL30" s="142">
        <f>IF(ISNUMBER(SEARCH($IM$28,Петли!$J14)),MAX($IL$29:IL29)+1,0)</f>
        <v>0</v>
      </c>
      <c r="IM30" s="142">
        <f>IF(ISERROR(IL30),"",INDEX(Петли!$I$14:$K$20,$F2,2))</f>
        <v>0</v>
      </c>
      <c r="IN30" s="142" t="e">
        <f>VLOOKUP(ROW(HR1),Петли!$I14:$L20,3,FALSE)</f>
        <v>#N/A</v>
      </c>
      <c r="IO30" s="142" t="e">
        <f>VLOOKUP(ROW(HR1),IL30:IN33,3,FALSE)</f>
        <v>#N/A</v>
      </c>
    </row>
    <row r="31" spans="1:250" x14ac:dyDescent="0.25">
      <c r="A31" s="142">
        <v>31</v>
      </c>
      <c r="B31" s="142">
        <f>IF(AND($E$1="ПУСТО",Профиль!B31&lt;&gt;""),MAX($B$1:B30)+1,IF(ISNUMBER(SEARCH($E$1,Профиль!G31)),MAX($B$1:B30)+1,0))</f>
        <v>30</v>
      </c>
      <c r="D31" s="142" t="str">
        <f>IF(ISERROR(F31),"",INDEX(Профиль!$B$2:$E$1001,F31,1))</f>
        <v>FP.20H.270</v>
      </c>
      <c r="E31" s="142" t="str">
        <f>IF(ISERROR(F31),"",INDEX(Профиль!$B$2:$E$1001,F31,2))</f>
        <v>Чeрный шлиф.</v>
      </c>
      <c r="F31" s="142">
        <f>MATCH(ROW(A30),$B$2:B37,0)</f>
        <v>30</v>
      </c>
      <c r="G31" s="142">
        <f>IF(AND(COUNTIF(D$2:D31,D31)=1,D31&lt;&gt;""),COUNT(G$1:G30)+1,"")</f>
        <v>10</v>
      </c>
      <c r="H31" s="142" t="str">
        <f t="shared" si="0"/>
        <v>FP.20H.270</v>
      </c>
      <c r="I31" s="142" t="e">
        <f t="shared" si="1"/>
        <v>#N/A</v>
      </c>
      <c r="J31" s="142">
        <f>IF(ISNUMBER(SEARCH(Бланк!$I$6,D31)),MAX($J$1:J30)+1,0)</f>
        <v>0</v>
      </c>
      <c r="K31" s="142" t="str">
        <f>VLOOKUP(F31,Профиль!A31:AI1545,2,FALSE)</f>
        <v>FP.20H.270</v>
      </c>
      <c r="L31" s="142" t="str">
        <f>IF(J31&gt;0,VLOOKUP(Бланк!$I$6,D31:F41,3,FALSE),"")</f>
        <v/>
      </c>
      <c r="M31" s="142" t="e">
        <f t="shared" si="2"/>
        <v>#N/A</v>
      </c>
      <c r="N31" s="142" t="e">
        <f t="shared" si="3"/>
        <v>#N/A</v>
      </c>
      <c r="O31" s="142" t="str">
        <f>IF(ISERROR(N31),"",INDEX(Профиль!$B$2:DD15035,N31,2))</f>
        <v/>
      </c>
      <c r="P31" s="142" t="e">
        <f t="shared" si="4"/>
        <v>#N/A</v>
      </c>
      <c r="Q31" s="142">
        <f>IF(ISNUMBER(SEARCH(Бланк!$K$6,O31)),MAX($Q$1:Q30)+1,0)</f>
        <v>0</v>
      </c>
      <c r="R31" s="142" t="str">
        <f t="shared" si="5"/>
        <v/>
      </c>
      <c r="S31" s="142" t="e">
        <f t="shared" si="6"/>
        <v>#N/A</v>
      </c>
      <c r="U31" s="142">
        <f>IF(ISNUMBER(SEARCH($V$28,Петли!J15)),MAX($U$29:U30)+1,0)</f>
        <v>0</v>
      </c>
      <c r="V31" s="142">
        <f>IF(ISERROR(U31),"",INDEX(Петли!$I$14:$K$20,F3,2))</f>
        <v>0</v>
      </c>
      <c r="W31" s="142" t="e">
        <f>VLOOKUP(ROW(A2),Петли!I15:K21,3,FALSE)</f>
        <v>#N/A</v>
      </c>
      <c r="X31" s="142" t="e">
        <f>VLOOKUP(ROW(A2),U31:W34,3,FALSE)</f>
        <v>#N/A</v>
      </c>
      <c r="AA31" s="142">
        <f>IF(ISNUMBER(SEARCH(Бланк!$I$8,D31)),MAX($AA$1:AA30)+1,0)</f>
        <v>30</v>
      </c>
      <c r="AB31" s="142" t="str">
        <f>VLOOKUP(F31,Профиль!A31:AI1545,2,FALSE)</f>
        <v>FP.20H.270</v>
      </c>
      <c r="AC31" s="142" t="e">
        <f>IF(AA31&gt;0,VLOOKUP(Бланк!$I$8,D31:F31,3,FALSE),"")</f>
        <v>#N/A</v>
      </c>
      <c r="AD31" s="142" t="str">
        <f t="shared" si="7"/>
        <v>FP.20H.270</v>
      </c>
      <c r="AE31" s="142" t="e">
        <f t="shared" si="8"/>
        <v>#N/A</v>
      </c>
      <c r="AF31" s="142" t="str">
        <f>IF(ISERROR(AE31),"",INDEX(Профиль!$B$2:V229,AE31,2))</f>
        <v/>
      </c>
      <c r="AG31" s="142" t="e">
        <f t="shared" si="9"/>
        <v>#N/A</v>
      </c>
      <c r="AH31" s="142">
        <f>IF(ISNUMBER(SEARCH(Бланк!$K$8,AF31)),MAX($AH$1:AH30)+1,0)</f>
        <v>0</v>
      </c>
      <c r="AI31" s="142" t="str">
        <f t="shared" si="10"/>
        <v/>
      </c>
      <c r="AL31" s="142">
        <f>IF(ISNUMBER(SEARCH($AM$28,Петли!J15)),MAX($AL$29:AL30)+1,0)</f>
        <v>0</v>
      </c>
      <c r="AM31" s="142">
        <f>IF(ISERROR(AL31),"",INDEX(Петли!$I$14:$K$20,F3,2))</f>
        <v>0</v>
      </c>
      <c r="AN31" s="142" t="e">
        <f>VLOOKUP(ROW(R2),Петли!I15:L21,3,FALSE)</f>
        <v>#N/A</v>
      </c>
      <c r="AO31" s="142" t="e">
        <f>VLOOKUP(ROW(R2),AL31:AN34,3,FALSE)</f>
        <v>#N/A</v>
      </c>
      <c r="BA31" s="142">
        <f>IF(ISNUMBER(SEARCH(Бланк!$I$10,D31)),MAX($BA$1:BA30)+1,0)</f>
        <v>30</v>
      </c>
      <c r="BB31" s="142" t="str">
        <f>VLOOKUP(F31,Профиль!A31:AI1545,2,FALSE)</f>
        <v>FP.20H.270</v>
      </c>
      <c r="BC31" s="142" t="e">
        <f>IF(BA31&gt;0,VLOOKUP(Бланк!$I$10,D31:F31,3,FALSE),"")</f>
        <v>#N/A</v>
      </c>
      <c r="BD31" s="142" t="str">
        <f t="shared" si="13"/>
        <v>FP.20H.270</v>
      </c>
      <c r="BE31" s="142" t="e">
        <f t="shared" si="14"/>
        <v>#N/A</v>
      </c>
      <c r="BF31" s="142" t="str">
        <f>IF(ISERROR(BE31),"",INDEX(Профиль!$B$2:AV229,BE31,2))</f>
        <v/>
      </c>
      <c r="BG31" s="142" t="e">
        <f t="shared" si="15"/>
        <v>#N/A</v>
      </c>
      <c r="BH31" s="142">
        <f>IF(ISNUMBER(SEARCH(Бланк!$K$10,BF31)),MAX($BH$1:BH30)+1,0)</f>
        <v>0</v>
      </c>
      <c r="BI31" s="142" t="str">
        <f t="shared" si="16"/>
        <v/>
      </c>
      <c r="BL31" s="142">
        <f>IF(ISNUMBER(SEARCH($BM$28,Петли!J15)),MAX($BL$29:BL30)+1,0)</f>
        <v>0</v>
      </c>
      <c r="BM31" s="142">
        <f>IF(ISERROR(BL31),"",INDEX(Петли!$I$14:$K$20,F3,2))</f>
        <v>0</v>
      </c>
      <c r="BN31" s="142" t="e">
        <f>VLOOKUP(ROW(AR2),Петли!I15:L21,3,FALSE)</f>
        <v>#N/A</v>
      </c>
      <c r="BO31" s="142" t="e">
        <f>VLOOKUP(ROW(AR2),BL31:BN34,3,FALSE)</f>
        <v>#N/A</v>
      </c>
      <c r="CA31" s="142">
        <f>IF(ISNUMBER(SEARCH(Бланк!$I$12,D31)),MAX($CA$1:CA30)+1,0)</f>
        <v>30</v>
      </c>
      <c r="CB31" s="142" t="str">
        <f>VLOOKUP(F31,Профиль!A31:AI1545,2,FALSE)</f>
        <v>FP.20H.270</v>
      </c>
      <c r="CC31" s="142" t="e">
        <f>IF(CA31&gt;0,VLOOKUP(Бланк!$I$12,D31:F31,3,FALSE),"")</f>
        <v>#N/A</v>
      </c>
      <c r="CD31" s="142" t="str">
        <f t="shared" si="17"/>
        <v>FP.20H.270</v>
      </c>
      <c r="CE31" s="142" t="e">
        <f t="shared" si="18"/>
        <v>#N/A</v>
      </c>
      <c r="CF31" s="142" t="str">
        <f>IF(ISERROR(CE31),"",INDEX(Профиль!$B$2:BV229,CE31,2))</f>
        <v/>
      </c>
      <c r="CG31" s="142" t="e">
        <f t="shared" si="19"/>
        <v>#N/A</v>
      </c>
      <c r="CH31" s="142">
        <f>IF(ISNUMBER(SEARCH(Бланк!$K$12,CF31)),MAX($CH$1:CH30)+1,0)</f>
        <v>0</v>
      </c>
      <c r="CI31" s="142" t="str">
        <f t="shared" si="20"/>
        <v/>
      </c>
      <c r="CJ31" s="142" t="e">
        <f t="shared" si="21"/>
        <v>#N/A</v>
      </c>
      <c r="CL31" s="142">
        <f>IF(ISNUMBER(SEARCH($CM$28,Петли!J15)),MAX($CL$29:CL30)+1,0)</f>
        <v>0</v>
      </c>
      <c r="CM31" s="142">
        <f>IF(ISERROR(CL31),"",INDEX(Петли!$I$14:$K$20,F3,2))</f>
        <v>0</v>
      </c>
      <c r="CN31" s="142" t="e">
        <f>VLOOKUP(ROW(BR2),Петли!I15:L21,3,FALSE)</f>
        <v>#N/A</v>
      </c>
      <c r="CO31" s="142" t="e">
        <f>VLOOKUP(ROW(BR2),CL31:CN34,3,FALSE)</f>
        <v>#N/A</v>
      </c>
      <c r="DA31" s="142">
        <f>IF(ISNUMBER(SEARCH(Бланк!$I$14,D31)),MAX($DA$1:DA30)+1,0)</f>
        <v>30</v>
      </c>
      <c r="DB31" s="142" t="str">
        <f>VLOOKUP(F31,Профиль!A31:BI1545,2,FALSE)</f>
        <v>FP.20H.270</v>
      </c>
      <c r="DC31" s="142" t="e">
        <f>IF(DA31&gt;0,VLOOKUP(Бланк!$I$14,D31:F31,3,FALSE),"")</f>
        <v>#N/A</v>
      </c>
      <c r="DD31" s="142" t="str">
        <f t="shared" si="22"/>
        <v>FP.20H.270</v>
      </c>
      <c r="DE31" s="142" t="e">
        <f t="shared" si="23"/>
        <v>#N/A</v>
      </c>
      <c r="DF31" s="142" t="str">
        <f>IF(ISERROR(DE31),"",INDEX(Профиль!$B$2:CV229,DE31,2))</f>
        <v/>
      </c>
      <c r="DG31" s="142" t="e">
        <f t="shared" si="24"/>
        <v>#N/A</v>
      </c>
      <c r="DH31" s="142">
        <f>IF(ISNUMBER(SEARCH(Бланк!$K$14,DF31)),MAX($DH$1:DH30)+1,0)</f>
        <v>0</v>
      </c>
      <c r="DI31" s="142" t="str">
        <f t="shared" si="25"/>
        <v/>
      </c>
      <c r="DJ31" s="142" t="e">
        <f t="shared" si="26"/>
        <v>#N/A</v>
      </c>
      <c r="DL31" s="142">
        <f>IF(ISNUMBER(SEARCH($DM$28,Петли!J15)),MAX($DL$29:DL30)+1,0)</f>
        <v>0</v>
      </c>
      <c r="DM31" s="142">
        <f>IF(ISERROR(DL31),"",INDEX(Петли!$I$14:$K$20,F3,2))</f>
        <v>0</v>
      </c>
      <c r="DN31" s="142" t="e">
        <f>VLOOKUP(ROW(CR2),Петли!I15:L21,3,FALSE)</f>
        <v>#N/A</v>
      </c>
      <c r="DO31" s="142" t="e">
        <f>VLOOKUP(ROW(CR2),DL31:DN34,3,FALSE)</f>
        <v>#N/A</v>
      </c>
      <c r="EA31" s="142">
        <f>IF(ISNUMBER(SEARCH(Бланк!$I$16,D31)),MAX($EA$1:EA30)+1,0)</f>
        <v>30</v>
      </c>
      <c r="EB31" s="142" t="str">
        <f>VLOOKUP(F31,Профиль!A31:CI1545,2,FALSE)</f>
        <v>FP.20H.270</v>
      </c>
      <c r="EC31" s="142" t="e">
        <f>IF(EA31&gt;0,VLOOKUP(Бланк!$I$16,D31:F31,3,FALSE),"")</f>
        <v>#N/A</v>
      </c>
      <c r="ED31" s="142" t="str">
        <f t="shared" si="27"/>
        <v>FP.20H.270</v>
      </c>
      <c r="EE31" s="142" t="e">
        <f t="shared" si="28"/>
        <v>#N/A</v>
      </c>
      <c r="EF31" s="142" t="str">
        <f>IF(ISERROR(EE31),"",INDEX(Профиль!$B$2:DV229,EE31,2))</f>
        <v/>
      </c>
      <c r="EG31" s="142" t="e">
        <f t="shared" si="29"/>
        <v>#N/A</v>
      </c>
      <c r="EH31" s="142">
        <f>IF(ISNUMBER(SEARCH(Бланк!$K$16,EF31)),MAX($EH$1:EH30)+1,0)</f>
        <v>0</v>
      </c>
      <c r="EI31" s="142" t="str">
        <f t="shared" si="30"/>
        <v/>
      </c>
      <c r="EJ31" s="142" t="e">
        <f t="shared" si="51"/>
        <v>#N/A</v>
      </c>
      <c r="EL31" s="142">
        <f>IF(ISNUMBER(SEARCH($EM$28,Петли!J15)),MAX($EL$29:EL30)+1,0)</f>
        <v>0</v>
      </c>
      <c r="EM31" s="142">
        <f>IF(ISERROR(EL31),"",INDEX(Петли!$I$14:$K$20,$F3,2))</f>
        <v>0</v>
      </c>
      <c r="EN31" s="142" t="e">
        <f>VLOOKUP(ROW(DR2),Петли!$I15:$L21,3,FALSE)</f>
        <v>#N/A</v>
      </c>
      <c r="EO31" s="142" t="e">
        <f>VLOOKUP(ROW(DR2),EL31:EN34,3,FALSE)</f>
        <v>#N/A</v>
      </c>
      <c r="FA31" s="142">
        <f>IF(ISNUMBER(SEARCH(Бланк!$I$18,D31)),MAX($FA$1:FA30)+1,0)</f>
        <v>30</v>
      </c>
      <c r="FB31" s="142" t="str">
        <f>VLOOKUP(F31,Профиль!A31:DI1545,2,FALSE)</f>
        <v>FP.20H.270</v>
      </c>
      <c r="FC31" s="142" t="e">
        <f>IF(FA31&gt;0,VLOOKUP(Бланк!$I$18,D31:F31,3,FALSE),"")</f>
        <v>#N/A</v>
      </c>
      <c r="FD31" s="142" t="str">
        <f t="shared" si="31"/>
        <v>FP.20H.270</v>
      </c>
      <c r="FE31" s="142" t="e">
        <f t="shared" si="32"/>
        <v>#N/A</v>
      </c>
      <c r="FF31" s="142" t="str">
        <f>IF(ISERROR(FE31),"",INDEX(Профиль!$B$2:EV229,FE31,2))</f>
        <v/>
      </c>
      <c r="FG31" s="142" t="e">
        <f t="shared" si="33"/>
        <v>#N/A</v>
      </c>
      <c r="FH31" s="142">
        <f>IF(ISNUMBER(SEARCH(Бланк!$K$18,FF31)),MAX($FH$1:FH30)+1,0)</f>
        <v>0</v>
      </c>
      <c r="FI31" s="142" t="str">
        <f t="shared" si="34"/>
        <v/>
      </c>
      <c r="FJ31" s="142" t="e">
        <f t="shared" si="35"/>
        <v>#N/A</v>
      </c>
      <c r="FL31" s="142">
        <f>IF(ISNUMBER(SEARCH($FM$28,Петли!$J15)),MAX($FL$29:FL30)+1,0)</f>
        <v>0</v>
      </c>
      <c r="FM31" s="142">
        <f>IF(ISERROR(FL31),"",INDEX(Петли!$I$14:$K$20,$F3,2))</f>
        <v>0</v>
      </c>
      <c r="FN31" s="142" t="e">
        <f>VLOOKUP(ROW(ER2),Петли!$I15:$L21,3,FALSE)</f>
        <v>#N/A</v>
      </c>
      <c r="FO31" s="142" t="e">
        <f>VLOOKUP(ROW(ER2),FL31:FN34,3,FALSE)</f>
        <v>#N/A</v>
      </c>
      <c r="GA31" s="142">
        <f>IF(ISNUMBER(SEARCH(Бланк!$I$20,D31)),MAX($GA$1:GA30)+1,0)</f>
        <v>30</v>
      </c>
      <c r="GB31" s="142" t="str">
        <f>VLOOKUP(F31,Профиль!A31:EI1545,2,FALSE)</f>
        <v>FP.20H.270</v>
      </c>
      <c r="GC31" s="142" t="e">
        <f>IF(GA31&gt;0,VLOOKUP(Бланк!$I$20,D31:F31,3,FALSE),"")</f>
        <v>#N/A</v>
      </c>
      <c r="GD31" s="142" t="str">
        <f t="shared" si="36"/>
        <v>FP.20H.270</v>
      </c>
      <c r="GE31" s="142" t="e">
        <f t="shared" si="37"/>
        <v>#N/A</v>
      </c>
      <c r="GF31" s="142" t="str">
        <f>IF(ISERROR(GE31),"",INDEX(Профиль!$B$2:FV229,GE31,2))</f>
        <v/>
      </c>
      <c r="GG31" s="142" t="e">
        <f t="shared" si="38"/>
        <v>#N/A</v>
      </c>
      <c r="GH31" s="142">
        <f>IF(ISNUMBER(SEARCH(Бланк!$K$20,GF31)),MAX($GH$1:GH30)+1,0)</f>
        <v>0</v>
      </c>
      <c r="GI31" s="142" t="str">
        <f t="shared" si="39"/>
        <v/>
      </c>
      <c r="GJ31" s="142" t="e">
        <f t="shared" si="40"/>
        <v>#N/A</v>
      </c>
      <c r="GL31" s="142">
        <f>IF(ISNUMBER(SEARCH($GM$28,Петли!$J15)),MAX($GL$29:GL30)+1,0)</f>
        <v>0</v>
      </c>
      <c r="GM31" s="142">
        <f>IF(ISERROR(GL31),"",INDEX(Петли!$I$14:$K$20,$F3,2))</f>
        <v>0</v>
      </c>
      <c r="GN31" s="142" t="e">
        <f>VLOOKUP(ROW(FR2),Петли!$I15:$L21,3,FALSE)</f>
        <v>#N/A</v>
      </c>
      <c r="GO31" s="142" t="e">
        <f>VLOOKUP(ROW(FR2),GL31:GN34,3,FALSE)</f>
        <v>#N/A</v>
      </c>
      <c r="HA31" s="142">
        <f>IF(ISNUMBER(SEARCH(Бланк!$I$22,D31)),MAX($HA$1:HA30)+1,0)</f>
        <v>30</v>
      </c>
      <c r="HB31" s="142" t="str">
        <f>VLOOKUP(F31,Профиль!A31:FI1545,2,FALSE)</f>
        <v>FP.20H.270</v>
      </c>
      <c r="HC31" s="142" t="e">
        <f>IF(HA31&gt;0,VLOOKUP(Бланк!$I$22,D31:F31,3,FALSE),"")</f>
        <v>#N/A</v>
      </c>
      <c r="HD31" s="142" t="str">
        <f t="shared" si="41"/>
        <v>FP.20H.270</v>
      </c>
      <c r="HE31" s="142" t="e">
        <f t="shared" si="42"/>
        <v>#N/A</v>
      </c>
      <c r="HF31" s="142" t="str">
        <f>IF(ISERROR(HE31),"",INDEX(Профиль!$B$2:GV229,HE31,2))</f>
        <v/>
      </c>
      <c r="HG31" s="142" t="e">
        <f t="shared" si="43"/>
        <v>#N/A</v>
      </c>
      <c r="HH31" s="142">
        <f>IF(ISNUMBER(SEARCH(Бланк!$K$22,HF31)),MAX($HH$1:HH30)+1,0)</f>
        <v>0</v>
      </c>
      <c r="HI31" s="142" t="str">
        <f t="shared" si="44"/>
        <v/>
      </c>
      <c r="HJ31" s="142" t="e">
        <f t="shared" si="45"/>
        <v>#N/A</v>
      </c>
      <c r="HL31" s="142">
        <f>IF(ISNUMBER(SEARCH($HM$28,Петли!$J15)),MAX($HL$29:HL30)+1,0)</f>
        <v>0</v>
      </c>
      <c r="HM31" s="142">
        <f>IF(ISERROR(HL31),"",INDEX(Петли!$I$14:$K$20,$F3,2))</f>
        <v>0</v>
      </c>
      <c r="HN31" s="142" t="e">
        <f>VLOOKUP(ROW(GR2),Петли!$I15:$L21,3,FALSE)</f>
        <v>#N/A</v>
      </c>
      <c r="HO31" s="142" t="e">
        <f>VLOOKUP(ROW(GR2),HL31:HN34,3,FALSE)</f>
        <v>#N/A</v>
      </c>
      <c r="IA31" s="142">
        <f>IF(ISNUMBER(SEARCH(Бланк!$I$24,D31)),MAX($IA$1:IA30)+1,0)</f>
        <v>30</v>
      </c>
      <c r="IB31" s="142" t="str">
        <f>VLOOKUP(F31,Профиль!A31:GI1545,2,FALSE)</f>
        <v>FP.20H.270</v>
      </c>
      <c r="IC31" s="142" t="e">
        <f>IF(IA31&gt;0,VLOOKUP(Бланк!$I$24,D31:F31,3,FALSE),"")</f>
        <v>#N/A</v>
      </c>
      <c r="ID31" s="142" t="str">
        <f t="shared" si="46"/>
        <v>FP.20H.270</v>
      </c>
      <c r="IE31" s="142" t="e">
        <f t="shared" si="47"/>
        <v>#N/A</v>
      </c>
      <c r="IF31" s="142" t="str">
        <f>IF(ISERROR(IE31),"",INDEX(Профиль!$B$2:HV229,IE31,2))</f>
        <v/>
      </c>
      <c r="IG31" s="142" t="e">
        <f>VLOOKUP(ROW(EA30),IA$2:$IC$201,3,FALSE)</f>
        <v>#N/A</v>
      </c>
      <c r="IH31" s="142">
        <f>IF(ISNUMBER(SEARCH(Бланк!$K$24,IF31)),MAX($IH$1:IH30)+1,0)</f>
        <v>0</v>
      </c>
      <c r="II31" s="142" t="str">
        <f t="shared" si="48"/>
        <v/>
      </c>
      <c r="IJ31" s="142" t="e">
        <f t="shared" si="49"/>
        <v>#N/A</v>
      </c>
      <c r="IL31" s="142">
        <f>IF(ISNUMBER(SEARCH($IM$28,Петли!$J15)),MAX($IL$29:IL30)+1,0)</f>
        <v>0</v>
      </c>
      <c r="IM31" s="142">
        <f>IF(ISERROR(IL31),"",INDEX(Петли!$I$14:$K$20,$F3,2))</f>
        <v>0</v>
      </c>
      <c r="IN31" s="142" t="e">
        <f>VLOOKUP(ROW(HR2),Петли!$I15:$L21,3,FALSE)</f>
        <v>#N/A</v>
      </c>
      <c r="IO31" s="142" t="e">
        <f>VLOOKUP(ROW(HR2),IL31:IN34,3,FALSE)</f>
        <v>#N/A</v>
      </c>
    </row>
    <row r="32" spans="1:250" x14ac:dyDescent="0.25">
      <c r="A32" s="142">
        <v>32</v>
      </c>
      <c r="B32" s="142" t="e">
        <f>IF(AND($E$1="ПУСТО",Профиль!#REF!&lt;&gt;""),MAX($B$1:B31)+1,IF(ISNUMBER(SEARCH($E$1,Профиль!#REF!)),MAX($B$1:B31)+1,0))</f>
        <v>#REF!</v>
      </c>
      <c r="D32" s="142" t="str">
        <f>IF(ISERROR(F32),"",INDEX(Профиль!$B$2:$E$1001,F32,1))</f>
        <v/>
      </c>
      <c r="E32" s="142" t="str">
        <f>IF(ISERROR(F32),"",INDEX(Профиль!$B$2:$E$1001,F32,2))</f>
        <v/>
      </c>
      <c r="F32" s="142" t="e">
        <f>MATCH(ROW(A31),$B$2:B38,0)</f>
        <v>#N/A</v>
      </c>
      <c r="G32" s="142" t="str">
        <f>IF(AND(COUNTIF(D$2:D32,D32)=1,D32&lt;&gt;""),COUNT(G$1:G31)+1,"")</f>
        <v/>
      </c>
      <c r="H32" s="142" t="str">
        <f t="shared" si="0"/>
        <v/>
      </c>
      <c r="I32" s="142" t="e">
        <f t="shared" si="1"/>
        <v>#N/A</v>
      </c>
      <c r="J32" s="142">
        <f>IF(ISNUMBER(SEARCH(Бланк!$I$6,D32)),MAX($J$1:J31)+1,0)</f>
        <v>0</v>
      </c>
      <c r="K32" s="142" t="e">
        <f>VLOOKUP(F32,Профиль!A32:AI1546,2,FALSE)</f>
        <v>#N/A</v>
      </c>
      <c r="L32" s="142" t="str">
        <f>IF(J32&gt;0,VLOOKUP(Бланк!$I$6,D32:F42,3,FALSE),"")</f>
        <v/>
      </c>
      <c r="M32" s="142" t="e">
        <f t="shared" si="2"/>
        <v>#N/A</v>
      </c>
      <c r="N32" s="142" t="e">
        <f t="shared" si="3"/>
        <v>#N/A</v>
      </c>
      <c r="O32" s="142" t="str">
        <f>IF(ISERROR(N32),"",INDEX(Профиль!$B$2:DD15036,N32,2))</f>
        <v/>
      </c>
      <c r="P32" s="142" t="e">
        <f t="shared" si="4"/>
        <v>#N/A</v>
      </c>
      <c r="Q32" s="142">
        <f>IF(ISNUMBER(SEARCH(Бланк!$K$6,O32)),MAX($Q$1:Q31)+1,0)</f>
        <v>0</v>
      </c>
      <c r="R32" s="142" t="str">
        <f t="shared" si="5"/>
        <v/>
      </c>
      <c r="S32" s="142" t="e">
        <f t="shared" si="6"/>
        <v>#N/A</v>
      </c>
      <c r="U32" s="142">
        <f>IF(ISNUMBER(SEARCH($V$28,Петли!J16)),MAX($U$29:U31)+1,0)</f>
        <v>0</v>
      </c>
      <c r="V32" s="142">
        <f>IF(ISERROR(U32),"",INDEX(Петли!$I$14:$K$20,F4,2))</f>
        <v>0</v>
      </c>
      <c r="W32" s="142" t="e">
        <f>VLOOKUP(ROW(A3),Петли!I16:K22,3,FALSE)</f>
        <v>#N/A</v>
      </c>
      <c r="X32" s="142" t="e">
        <f>VLOOKUP(ROW(A3),U32:W35,3,FALSE)</f>
        <v>#N/A</v>
      </c>
      <c r="AA32" s="142">
        <f>IF(ISNUMBER(SEARCH(Бланк!$I$8,D32)),MAX($AA$1:AA31)+1,0)</f>
        <v>0</v>
      </c>
      <c r="AB32" s="142" t="e">
        <f>VLOOKUP(F32,Профиль!A32:AI1546,2,FALSE)</f>
        <v>#N/A</v>
      </c>
      <c r="AC32" s="142" t="str">
        <f>IF(AA32&gt;0,VLOOKUP(Бланк!$I$8,D32:F32,3,FALSE),"")</f>
        <v/>
      </c>
      <c r="AD32" s="142" t="e">
        <f t="shared" si="7"/>
        <v>#N/A</v>
      </c>
      <c r="AE32" s="142" t="e">
        <f t="shared" si="8"/>
        <v>#N/A</v>
      </c>
      <c r="AF32" s="142" t="str">
        <f>IF(ISERROR(AE32),"",INDEX(Профиль!$B$2:V230,AE32,2))</f>
        <v/>
      </c>
      <c r="AG32" s="142" t="e">
        <f t="shared" si="9"/>
        <v>#N/A</v>
      </c>
      <c r="AH32" s="142">
        <f>IF(ISNUMBER(SEARCH(Бланк!$K$8,AF32)),MAX($AH$1:AH31)+1,0)</f>
        <v>0</v>
      </c>
      <c r="AI32" s="142" t="str">
        <f t="shared" si="10"/>
        <v/>
      </c>
      <c r="AL32" s="142">
        <f>IF(ISNUMBER(SEARCH($AM$28,Петли!J16)),MAX($AL$29:AL31)+1,0)</f>
        <v>0</v>
      </c>
      <c r="AM32" s="142">
        <f>IF(ISERROR(AL32),"",INDEX(Петли!$I$14:$K$20,F4,2))</f>
        <v>0</v>
      </c>
      <c r="AN32" s="142" t="e">
        <f>VLOOKUP(ROW(R3),Петли!I16:L22,3,FALSE)</f>
        <v>#N/A</v>
      </c>
      <c r="AO32" s="142" t="e">
        <f>VLOOKUP(ROW(R3),AL32:AN35,3,FALSE)</f>
        <v>#N/A</v>
      </c>
      <c r="BA32" s="142">
        <f>IF(ISNUMBER(SEARCH(Бланк!$I$10,D32)),MAX($BA$1:BA31)+1,0)</f>
        <v>0</v>
      </c>
      <c r="BB32" s="142" t="e">
        <f>VLOOKUP(F32,Профиль!A32:AI1546,2,FALSE)</f>
        <v>#N/A</v>
      </c>
      <c r="BC32" s="142" t="str">
        <f>IF(BA32&gt;0,VLOOKUP(Бланк!$I$10,D32:F32,3,FALSE),"")</f>
        <v/>
      </c>
      <c r="BD32" s="142" t="e">
        <f t="shared" si="13"/>
        <v>#N/A</v>
      </c>
      <c r="BE32" s="142" t="e">
        <f t="shared" si="14"/>
        <v>#N/A</v>
      </c>
      <c r="BF32" s="142" t="str">
        <f>IF(ISERROR(BE32),"",INDEX(Профиль!$B$2:AV230,BE32,2))</f>
        <v/>
      </c>
      <c r="BG32" s="142" t="e">
        <f t="shared" si="15"/>
        <v>#N/A</v>
      </c>
      <c r="BH32" s="142">
        <f>IF(ISNUMBER(SEARCH(Бланк!$K$10,BF32)),MAX($BH$1:BH31)+1,0)</f>
        <v>0</v>
      </c>
      <c r="BI32" s="142" t="str">
        <f t="shared" si="16"/>
        <v/>
      </c>
      <c r="BL32" s="142">
        <f>IF(ISNUMBER(SEARCH($BM$28,Петли!J16)),MAX($BL$29:BL31)+1,0)</f>
        <v>0</v>
      </c>
      <c r="BM32" s="142">
        <f>IF(ISERROR(BL32),"",INDEX(Петли!$I$14:$K$20,F4,2))</f>
        <v>0</v>
      </c>
      <c r="BN32" s="142" t="e">
        <f>VLOOKUP(ROW(AR3),Петли!I16:L22,3,FALSE)</f>
        <v>#N/A</v>
      </c>
      <c r="BO32" s="142" t="e">
        <f>VLOOKUP(ROW(AR3),BL32:BN35,3,FALSE)</f>
        <v>#N/A</v>
      </c>
      <c r="CA32" s="142">
        <f>IF(ISNUMBER(SEARCH(Бланк!$I$12,D32)),MAX($CA$1:CA31)+1,0)</f>
        <v>0</v>
      </c>
      <c r="CB32" s="142" t="e">
        <f>VLOOKUP(F32,Профиль!A32:AI1546,2,FALSE)</f>
        <v>#N/A</v>
      </c>
      <c r="CC32" s="142" t="str">
        <f>IF(CA32&gt;0,VLOOKUP(Бланк!$I$12,D32:F32,3,FALSE),"")</f>
        <v/>
      </c>
      <c r="CD32" s="142" t="e">
        <f t="shared" si="17"/>
        <v>#N/A</v>
      </c>
      <c r="CE32" s="142" t="e">
        <f t="shared" si="18"/>
        <v>#N/A</v>
      </c>
      <c r="CF32" s="142" t="str">
        <f>IF(ISERROR(CE32),"",INDEX(Профиль!$B$2:BV230,CE32,2))</f>
        <v/>
      </c>
      <c r="CG32" s="142" t="e">
        <f t="shared" si="19"/>
        <v>#N/A</v>
      </c>
      <c r="CH32" s="142">
        <f>IF(ISNUMBER(SEARCH(Бланк!$K$12,CF32)),MAX($CH$1:CH31)+1,0)</f>
        <v>0</v>
      </c>
      <c r="CI32" s="142" t="str">
        <f t="shared" si="20"/>
        <v/>
      </c>
      <c r="CJ32" s="142" t="e">
        <f t="shared" si="21"/>
        <v>#N/A</v>
      </c>
      <c r="CL32" s="142">
        <f>IF(ISNUMBER(SEARCH($CM$28,Петли!J16)),MAX($CL$29:CL31)+1,0)</f>
        <v>0</v>
      </c>
      <c r="CM32" s="142">
        <f>IF(ISERROR(CL32),"",INDEX(Петли!$I$14:$K$20,F4,2))</f>
        <v>0</v>
      </c>
      <c r="CN32" s="142" t="e">
        <f>VLOOKUP(ROW(BR3),Петли!I16:L22,3,FALSE)</f>
        <v>#N/A</v>
      </c>
      <c r="CO32" s="142" t="e">
        <f>VLOOKUP(ROW(BR3),CL32:CN35,3,FALSE)</f>
        <v>#N/A</v>
      </c>
      <c r="DA32" s="142">
        <f>IF(ISNUMBER(SEARCH(Бланк!$I$14,D32)),MAX($DA$1:DA31)+1,0)</f>
        <v>0</v>
      </c>
      <c r="DB32" s="142" t="e">
        <f>VLOOKUP(F32,Профиль!A32:BI1546,2,FALSE)</f>
        <v>#N/A</v>
      </c>
      <c r="DC32" s="142" t="str">
        <f>IF(DA32&gt;0,VLOOKUP(Бланк!$I$14,D32:F32,3,FALSE),"")</f>
        <v/>
      </c>
      <c r="DD32" s="142" t="e">
        <f t="shared" si="22"/>
        <v>#N/A</v>
      </c>
      <c r="DE32" s="142" t="e">
        <f t="shared" si="23"/>
        <v>#N/A</v>
      </c>
      <c r="DF32" s="142" t="str">
        <f>IF(ISERROR(DE32),"",INDEX(Профиль!$B$2:CV230,DE32,2))</f>
        <v/>
      </c>
      <c r="DG32" s="142" t="e">
        <f t="shared" si="24"/>
        <v>#N/A</v>
      </c>
      <c r="DH32" s="142">
        <f>IF(ISNUMBER(SEARCH(Бланк!$K$14,DF32)),MAX($DH$1:DH31)+1,0)</f>
        <v>0</v>
      </c>
      <c r="DI32" s="142" t="str">
        <f t="shared" si="25"/>
        <v/>
      </c>
      <c r="DJ32" s="142" t="e">
        <f t="shared" si="26"/>
        <v>#N/A</v>
      </c>
      <c r="DL32" s="142">
        <f>IF(ISNUMBER(SEARCH($DM$28,Петли!J16)),MAX($DL$29:DL31)+1,0)</f>
        <v>0</v>
      </c>
      <c r="DM32" s="142">
        <f>IF(ISERROR(DL32),"",INDEX(Петли!$I$14:$K$20,F4,2))</f>
        <v>0</v>
      </c>
      <c r="DN32" s="142" t="e">
        <f>VLOOKUP(ROW(CR3),Петли!I16:L22,3,FALSE)</f>
        <v>#N/A</v>
      </c>
      <c r="DO32" s="142" t="e">
        <f>VLOOKUP(ROW(CR3),DL32:DN35,3,FALSE)</f>
        <v>#N/A</v>
      </c>
      <c r="EA32" s="142">
        <f>IF(ISNUMBER(SEARCH(Бланк!$I$16,D32)),MAX($EA$1:EA31)+1,0)</f>
        <v>0</v>
      </c>
      <c r="EB32" s="142" t="e">
        <f>VLOOKUP(F32,Профиль!A32:CI1546,2,FALSE)</f>
        <v>#N/A</v>
      </c>
      <c r="EC32" s="142" t="str">
        <f>IF(EA32&gt;0,VLOOKUP(Бланк!$I$16,D32:F32,3,FALSE),"")</f>
        <v/>
      </c>
      <c r="ED32" s="142" t="e">
        <f t="shared" si="27"/>
        <v>#N/A</v>
      </c>
      <c r="EE32" s="142" t="e">
        <f t="shared" si="28"/>
        <v>#N/A</v>
      </c>
      <c r="EF32" s="142" t="str">
        <f>IF(ISERROR(EE32),"",INDEX(Профиль!$B$2:DV230,EE32,2))</f>
        <v/>
      </c>
      <c r="EG32" s="142" t="e">
        <f t="shared" si="29"/>
        <v>#N/A</v>
      </c>
      <c r="EH32" s="142">
        <f>IF(ISNUMBER(SEARCH(Бланк!$K$16,EF32)),MAX($EH$1:EH31)+1,0)</f>
        <v>0</v>
      </c>
      <c r="EI32" s="142" t="str">
        <f t="shared" si="30"/>
        <v/>
      </c>
      <c r="EJ32" s="142" t="e">
        <f t="shared" si="51"/>
        <v>#N/A</v>
      </c>
      <c r="EL32" s="142">
        <f>IF(ISNUMBER(SEARCH($EM$28,Петли!J16)),MAX($EL$29:EL31)+1,0)</f>
        <v>0</v>
      </c>
      <c r="EM32" s="142">
        <f>IF(ISERROR(EL32),"",INDEX(Петли!$I$14:$K$20,$F4,2))</f>
        <v>0</v>
      </c>
      <c r="EN32" s="142" t="e">
        <f>VLOOKUP(ROW(DR3),Петли!$I16:$L22,3,FALSE)</f>
        <v>#N/A</v>
      </c>
      <c r="EO32" s="142" t="e">
        <f>VLOOKUP(ROW(DR3),EL32:EN35,3,FALSE)</f>
        <v>#N/A</v>
      </c>
      <c r="FA32" s="142">
        <f>IF(ISNUMBER(SEARCH(Бланк!$I$18,D32)),MAX($FA$1:FA31)+1,0)</f>
        <v>0</v>
      </c>
      <c r="FB32" s="142" t="e">
        <f>VLOOKUP(F32,Профиль!A32:DI1546,2,FALSE)</f>
        <v>#N/A</v>
      </c>
      <c r="FC32" s="142" t="str">
        <f>IF(FA32&gt;0,VLOOKUP(Бланк!$I$18,D32:F32,3,FALSE),"")</f>
        <v/>
      </c>
      <c r="FD32" s="142" t="e">
        <f t="shared" si="31"/>
        <v>#N/A</v>
      </c>
      <c r="FE32" s="142" t="e">
        <f t="shared" si="32"/>
        <v>#N/A</v>
      </c>
      <c r="FF32" s="142" t="str">
        <f>IF(ISERROR(FE32),"",INDEX(Профиль!$B$2:EV230,FE32,2))</f>
        <v/>
      </c>
      <c r="FG32" s="142" t="e">
        <f t="shared" si="33"/>
        <v>#N/A</v>
      </c>
      <c r="FH32" s="142">
        <f>IF(ISNUMBER(SEARCH(Бланк!$K$18,FF32)),MAX($FH$1:FH31)+1,0)</f>
        <v>0</v>
      </c>
      <c r="FI32" s="142" t="str">
        <f t="shared" si="34"/>
        <v/>
      </c>
      <c r="FJ32" s="142" t="e">
        <f t="shared" si="35"/>
        <v>#N/A</v>
      </c>
      <c r="FL32" s="142">
        <f>IF(ISNUMBER(SEARCH($FM$28,Петли!$J16)),MAX($FL$29:FL31)+1,0)</f>
        <v>0</v>
      </c>
      <c r="FM32" s="142">
        <f>IF(ISERROR(FL32),"",INDEX(Петли!$I$14:$K$20,$F4,2))</f>
        <v>0</v>
      </c>
      <c r="FN32" s="142" t="e">
        <f>VLOOKUP(ROW(ER3),Петли!$I16:$L22,3,FALSE)</f>
        <v>#N/A</v>
      </c>
      <c r="FO32" s="142" t="e">
        <f>VLOOKUP(ROW(ER3),FL32:FN35,3,FALSE)</f>
        <v>#N/A</v>
      </c>
      <c r="GA32" s="142">
        <f>IF(ISNUMBER(SEARCH(Бланк!$I$20,D32)),MAX($GA$1:GA31)+1,0)</f>
        <v>0</v>
      </c>
      <c r="GB32" s="142" t="e">
        <f>VLOOKUP(F32,Профиль!A32:EI1546,2,FALSE)</f>
        <v>#N/A</v>
      </c>
      <c r="GC32" s="142" t="str">
        <f>IF(GA32&gt;0,VLOOKUP(Бланк!$I$20,D32:F32,3,FALSE),"")</f>
        <v/>
      </c>
      <c r="GD32" s="142" t="e">
        <f t="shared" si="36"/>
        <v>#N/A</v>
      </c>
      <c r="GE32" s="142" t="e">
        <f t="shared" si="37"/>
        <v>#N/A</v>
      </c>
      <c r="GF32" s="142" t="str">
        <f>IF(ISERROR(GE32),"",INDEX(Профиль!$B$2:FV230,GE32,2))</f>
        <v/>
      </c>
      <c r="GG32" s="142" t="e">
        <f t="shared" si="38"/>
        <v>#N/A</v>
      </c>
      <c r="GH32" s="142">
        <f>IF(ISNUMBER(SEARCH(Бланк!$K$20,GF32)),MAX($GH$1:GH31)+1,0)</f>
        <v>0</v>
      </c>
      <c r="GI32" s="142" t="str">
        <f t="shared" si="39"/>
        <v/>
      </c>
      <c r="GJ32" s="142" t="e">
        <f t="shared" si="40"/>
        <v>#N/A</v>
      </c>
      <c r="GL32" s="142">
        <f>IF(ISNUMBER(SEARCH($GM$28,Петли!$J16)),MAX($GL$29:GL31)+1,0)</f>
        <v>0</v>
      </c>
      <c r="GM32" s="142">
        <f>IF(ISERROR(GL32),"",INDEX(Петли!$I$14:$K$20,$F4,2))</f>
        <v>0</v>
      </c>
      <c r="GN32" s="142" t="e">
        <f>VLOOKUP(ROW(FR3),Петли!$I16:$L22,3,FALSE)</f>
        <v>#N/A</v>
      </c>
      <c r="GO32" s="142" t="e">
        <f>VLOOKUP(ROW(FR3),GL32:GN35,3,FALSE)</f>
        <v>#N/A</v>
      </c>
      <c r="HA32" s="142">
        <f>IF(ISNUMBER(SEARCH(Бланк!$I$22,D32)),MAX($HA$1:HA31)+1,0)</f>
        <v>0</v>
      </c>
      <c r="HB32" s="142" t="e">
        <f>VLOOKUP(F32,Профиль!A32:FI1546,2,FALSE)</f>
        <v>#N/A</v>
      </c>
      <c r="HC32" s="142" t="str">
        <f>IF(HA32&gt;0,VLOOKUP(Бланк!$I$22,D32:F32,3,FALSE),"")</f>
        <v/>
      </c>
      <c r="HD32" s="142" t="e">
        <f t="shared" si="41"/>
        <v>#N/A</v>
      </c>
      <c r="HE32" s="142" t="e">
        <f t="shared" si="42"/>
        <v>#N/A</v>
      </c>
      <c r="HF32" s="142" t="str">
        <f>IF(ISERROR(HE32),"",INDEX(Профиль!$B$2:GV230,HE32,2))</f>
        <v/>
      </c>
      <c r="HG32" s="142" t="e">
        <f t="shared" si="43"/>
        <v>#N/A</v>
      </c>
      <c r="HH32" s="142">
        <f>IF(ISNUMBER(SEARCH(Бланк!$K$22,HF32)),MAX($HH$1:HH31)+1,0)</f>
        <v>0</v>
      </c>
      <c r="HI32" s="142" t="str">
        <f t="shared" si="44"/>
        <v/>
      </c>
      <c r="HJ32" s="142" t="e">
        <f t="shared" si="45"/>
        <v>#N/A</v>
      </c>
      <c r="HL32" s="142">
        <f>IF(ISNUMBER(SEARCH($HM$28,Петли!$J16)),MAX($HL$29:HL31)+1,0)</f>
        <v>0</v>
      </c>
      <c r="HM32" s="142">
        <f>IF(ISERROR(HL32),"",INDEX(Петли!$I$14:$K$20,$F4,2))</f>
        <v>0</v>
      </c>
      <c r="HN32" s="142" t="e">
        <f>VLOOKUP(ROW(GR3),Петли!$I16:$L22,3,FALSE)</f>
        <v>#N/A</v>
      </c>
      <c r="HO32" s="142" t="e">
        <f>VLOOKUP(ROW(GR3),HL32:HN35,3,FALSE)</f>
        <v>#N/A</v>
      </c>
      <c r="IA32" s="142">
        <f>IF(ISNUMBER(SEARCH(Бланк!$I$24,D32)),MAX($IA$1:IA31)+1,0)</f>
        <v>0</v>
      </c>
      <c r="IB32" s="142" t="e">
        <f>VLOOKUP(F32,Профиль!A32:GI1546,2,FALSE)</f>
        <v>#N/A</v>
      </c>
      <c r="IC32" s="142" t="str">
        <f>IF(IA32&gt;0,VLOOKUP(Бланк!$I$24,D32:F32,3,FALSE),"")</f>
        <v/>
      </c>
      <c r="ID32" s="142" t="e">
        <f t="shared" si="46"/>
        <v>#N/A</v>
      </c>
      <c r="IE32" s="142" t="e">
        <f t="shared" si="47"/>
        <v>#N/A</v>
      </c>
      <c r="IF32" s="142" t="str">
        <f>IF(ISERROR(IE32),"",INDEX(Профиль!$B$2:HV230,IE32,2))</f>
        <v/>
      </c>
      <c r="IG32" s="142" t="e">
        <f>VLOOKUP(ROW(EA31),IA$2:$IC$201,3,FALSE)</f>
        <v>#N/A</v>
      </c>
      <c r="IH32" s="142">
        <f>IF(ISNUMBER(SEARCH(Бланк!$K$24,IF32)),MAX($IH$1:IH31)+1,0)</f>
        <v>0</v>
      </c>
      <c r="II32" s="142" t="str">
        <f t="shared" si="48"/>
        <v/>
      </c>
      <c r="IJ32" s="142" t="e">
        <f t="shared" si="49"/>
        <v>#N/A</v>
      </c>
      <c r="IL32" s="142">
        <f>IF(ISNUMBER(SEARCH($IM$28,Петли!$J16)),MAX($IL$29:IL31)+1,0)</f>
        <v>0</v>
      </c>
      <c r="IM32" s="142">
        <f>IF(ISERROR(IL32),"",INDEX(Петли!$I$14:$K$20,$F4,2))</f>
        <v>0</v>
      </c>
      <c r="IN32" s="142" t="e">
        <f>VLOOKUP(ROW(HR3),Петли!$I16:$L22,3,FALSE)</f>
        <v>#N/A</v>
      </c>
      <c r="IO32" s="142" t="e">
        <f>VLOOKUP(ROW(HR3),IL32:IN35,3,FALSE)</f>
        <v>#N/A</v>
      </c>
    </row>
    <row r="33" spans="1:250" x14ac:dyDescent="0.25">
      <c r="A33" s="142">
        <v>33</v>
      </c>
      <c r="B33" s="142" t="e">
        <f>IF(AND($E$1="ПУСТО",Профиль!B32&lt;&gt;""),MAX($B$1:B32)+1,IF(ISNUMBER(SEARCH($E$1,Профиль!G32)),MAX($B$1:B32)+1,0))</f>
        <v>#REF!</v>
      </c>
      <c r="D33" s="142" t="str">
        <f>IF(ISERROR(F33),"",INDEX(Профиль!$B$2:$E$1001,F33,1))</f>
        <v/>
      </c>
      <c r="E33" s="142" t="str">
        <f>IF(ISERROR(F33),"",INDEX(Профиль!$B$2:$E$1001,F33,2))</f>
        <v/>
      </c>
      <c r="F33" s="142" t="e">
        <f>MATCH(ROW(A32),$B$2:B39,0)</f>
        <v>#N/A</v>
      </c>
      <c r="G33" s="142" t="str">
        <f>IF(AND(COUNTIF(D$2:D33,D33)=1,D33&lt;&gt;""),COUNT(G$1:G32)+1,"")</f>
        <v/>
      </c>
      <c r="H33" s="142" t="str">
        <f t="shared" si="0"/>
        <v/>
      </c>
      <c r="I33" s="142" t="e">
        <f t="shared" si="1"/>
        <v>#N/A</v>
      </c>
      <c r="J33" s="142">
        <f>IF(ISNUMBER(SEARCH(Бланк!$I$6,D33)),MAX($J$1:J32)+1,0)</f>
        <v>0</v>
      </c>
      <c r="K33" s="142" t="e">
        <f>VLOOKUP(F33,Профиль!A33:AI1547,2,FALSE)</f>
        <v>#N/A</v>
      </c>
      <c r="L33" s="142" t="str">
        <f>IF(J33&gt;0,VLOOKUP(Бланк!$I$6,D33:F43,3,FALSE),"")</f>
        <v/>
      </c>
      <c r="M33" s="142" t="e">
        <f t="shared" si="2"/>
        <v>#N/A</v>
      </c>
      <c r="N33" s="142" t="e">
        <f t="shared" si="3"/>
        <v>#N/A</v>
      </c>
      <c r="O33" s="142" t="str">
        <f>IF(ISERROR(N33),"",INDEX(Профиль!$B$2:DD15037,N33,2))</f>
        <v/>
      </c>
      <c r="P33" s="142" t="e">
        <f t="shared" si="4"/>
        <v>#N/A</v>
      </c>
      <c r="Q33" s="142">
        <f>IF(ISNUMBER(SEARCH(Бланк!$K$6,O33)),MAX($Q$1:Q32)+1,0)</f>
        <v>0</v>
      </c>
      <c r="R33" s="142" t="str">
        <f t="shared" si="5"/>
        <v/>
      </c>
      <c r="S33" s="142" t="e">
        <f t="shared" si="6"/>
        <v>#N/A</v>
      </c>
      <c r="U33" s="142">
        <f>IF(ISNUMBER(SEARCH($V$28,Петли!J17)),MAX($U$29:U32)+1,0)</f>
        <v>0</v>
      </c>
      <c r="V33" s="142">
        <f>IF(ISERROR(U33),"",INDEX(Петли!$I$14:$K$20,F5,2))</f>
        <v>0</v>
      </c>
      <c r="W33" s="142" t="e">
        <f>VLOOKUP(ROW(A4),Петли!I17:K23,3,FALSE)</f>
        <v>#N/A</v>
      </c>
      <c r="X33" s="142" t="e">
        <f>VLOOKUP(ROW(A4),U33:W36,3,FALSE)</f>
        <v>#N/A</v>
      </c>
      <c r="AA33" s="142">
        <f>IF(ISNUMBER(SEARCH(Бланк!$I$8,D33)),MAX($AA$1:AA32)+1,0)</f>
        <v>0</v>
      </c>
      <c r="AB33" s="142" t="e">
        <f>VLOOKUP(F33,Профиль!A33:AI1547,2,FALSE)</f>
        <v>#N/A</v>
      </c>
      <c r="AC33" s="142" t="str">
        <f>IF(AA33&gt;0,VLOOKUP(Бланк!$I$8,D33:F33,3,FALSE),"")</f>
        <v/>
      </c>
      <c r="AD33" s="142" t="e">
        <f t="shared" si="7"/>
        <v>#N/A</v>
      </c>
      <c r="AE33" s="142" t="e">
        <f t="shared" si="8"/>
        <v>#N/A</v>
      </c>
      <c r="AF33" s="142" t="str">
        <f>IF(ISERROR(AE33),"",INDEX(Профиль!$B$2:V231,AE33,2))</f>
        <v/>
      </c>
      <c r="AG33" s="142" t="e">
        <f t="shared" si="9"/>
        <v>#N/A</v>
      </c>
      <c r="AH33" s="142">
        <f>IF(ISNUMBER(SEARCH(Бланк!$K$8,AF33)),MAX($AH$1:AH32)+1,0)</f>
        <v>0</v>
      </c>
      <c r="AI33" s="142" t="str">
        <f t="shared" si="10"/>
        <v/>
      </c>
      <c r="AL33" s="142">
        <f>IF(ISNUMBER(SEARCH($AM$28,Петли!J17)),MAX($AL$29:AL32)+1,0)</f>
        <v>0</v>
      </c>
      <c r="AM33" s="142">
        <f>IF(ISERROR(AL33),"",INDEX(Петли!$I$14:$K$20,F5,2))</f>
        <v>0</v>
      </c>
      <c r="AN33" s="142" t="e">
        <f>VLOOKUP(ROW(R4),Петли!I17:L23,3,FALSE)</f>
        <v>#N/A</v>
      </c>
      <c r="AO33" s="142" t="e">
        <f>VLOOKUP(ROW(R4),AL33:AN36,3,FALSE)</f>
        <v>#N/A</v>
      </c>
      <c r="BA33" s="142">
        <f>IF(ISNUMBER(SEARCH(Бланк!$I$10,D33)),MAX($BA$1:BA32)+1,0)</f>
        <v>0</v>
      </c>
      <c r="BB33" s="142" t="e">
        <f>VLOOKUP(F33,Профиль!A33:AI1547,2,FALSE)</f>
        <v>#N/A</v>
      </c>
      <c r="BC33" s="142" t="str">
        <f>IF(BA33&gt;0,VLOOKUP(Бланк!$I$10,D33:F33,3,FALSE),"")</f>
        <v/>
      </c>
      <c r="BD33" s="142" t="e">
        <f t="shared" si="13"/>
        <v>#N/A</v>
      </c>
      <c r="BE33" s="142" t="e">
        <f t="shared" si="14"/>
        <v>#N/A</v>
      </c>
      <c r="BF33" s="142" t="str">
        <f>IF(ISERROR(BE33),"",INDEX(Профиль!$B$2:AV231,BE33,2))</f>
        <v/>
      </c>
      <c r="BG33" s="142" t="e">
        <f t="shared" si="15"/>
        <v>#N/A</v>
      </c>
      <c r="BH33" s="142">
        <f>IF(ISNUMBER(SEARCH(Бланк!$K$10,BF33)),MAX($BH$1:BH32)+1,0)</f>
        <v>0</v>
      </c>
      <c r="BI33" s="142" t="str">
        <f t="shared" si="16"/>
        <v/>
      </c>
      <c r="BL33" s="142">
        <f>IF(ISNUMBER(SEARCH($BM$28,Петли!J17)),MAX($BL$29:BL32)+1,0)</f>
        <v>0</v>
      </c>
      <c r="BM33" s="142">
        <f>IF(ISERROR(BL33),"",INDEX(Петли!$I$14:$K$20,F5,2))</f>
        <v>0</v>
      </c>
      <c r="BN33" s="142" t="e">
        <f>VLOOKUP(ROW(AR4),Петли!I17:L23,3,FALSE)</f>
        <v>#N/A</v>
      </c>
      <c r="BO33" s="142" t="e">
        <f>VLOOKUP(ROW(AR4),BL33:BN36,3,FALSE)</f>
        <v>#N/A</v>
      </c>
      <c r="CA33" s="142">
        <f>IF(ISNUMBER(SEARCH(Бланк!$I$12,D33)),MAX($CA$1:CA32)+1,0)</f>
        <v>0</v>
      </c>
      <c r="CB33" s="142" t="e">
        <f>VLOOKUP(F33,Профиль!A33:AI1547,2,FALSE)</f>
        <v>#N/A</v>
      </c>
      <c r="CC33" s="142" t="str">
        <f>IF(CA33&gt;0,VLOOKUP(Бланк!$I$12,D33:F33,3,FALSE),"")</f>
        <v/>
      </c>
      <c r="CD33" s="142" t="e">
        <f t="shared" si="17"/>
        <v>#N/A</v>
      </c>
      <c r="CE33" s="142" t="e">
        <f t="shared" si="18"/>
        <v>#N/A</v>
      </c>
      <c r="CF33" s="142" t="str">
        <f>IF(ISERROR(CE33),"",INDEX(Профиль!$B$2:BV231,CE33,2))</f>
        <v/>
      </c>
      <c r="CG33" s="142" t="e">
        <f t="shared" si="19"/>
        <v>#N/A</v>
      </c>
      <c r="CH33" s="142">
        <f>IF(ISNUMBER(SEARCH(Бланк!$K$12,CF33)),MAX($CH$1:CH32)+1,0)</f>
        <v>0</v>
      </c>
      <c r="CI33" s="142" t="str">
        <f t="shared" si="20"/>
        <v/>
      </c>
      <c r="CJ33" s="142" t="e">
        <f t="shared" si="21"/>
        <v>#N/A</v>
      </c>
      <c r="CL33" s="142">
        <f>IF(ISNUMBER(SEARCH($CM$28,Петли!J17)),MAX($CL$29:CL32)+1,0)</f>
        <v>0</v>
      </c>
      <c r="CM33" s="142">
        <f>IF(ISERROR(CL33),"",INDEX(Петли!$I$14:$K$20,F5,2))</f>
        <v>0</v>
      </c>
      <c r="CN33" s="142" t="e">
        <f>VLOOKUP(ROW(BR4),Петли!I17:L23,3,FALSE)</f>
        <v>#N/A</v>
      </c>
      <c r="CO33" s="142" t="e">
        <f>VLOOKUP(ROW(BR4),CL33:CN36,3,FALSE)</f>
        <v>#N/A</v>
      </c>
      <c r="DA33" s="142">
        <f>IF(ISNUMBER(SEARCH(Бланк!$I$14,D33)),MAX($DA$1:DA32)+1,0)</f>
        <v>0</v>
      </c>
      <c r="DB33" s="142" t="e">
        <f>VLOOKUP(F33,Профиль!A33:BI1547,2,FALSE)</f>
        <v>#N/A</v>
      </c>
      <c r="DC33" s="142" t="str">
        <f>IF(DA33&gt;0,VLOOKUP(Бланк!$I$14,D33:F33,3,FALSE),"")</f>
        <v/>
      </c>
      <c r="DD33" s="142" t="e">
        <f t="shared" si="22"/>
        <v>#N/A</v>
      </c>
      <c r="DE33" s="142" t="e">
        <f t="shared" si="23"/>
        <v>#N/A</v>
      </c>
      <c r="DF33" s="142" t="str">
        <f>IF(ISERROR(DE33),"",INDEX(Профиль!$B$2:CV231,DE33,2))</f>
        <v/>
      </c>
      <c r="DG33" s="142" t="e">
        <f t="shared" si="24"/>
        <v>#N/A</v>
      </c>
      <c r="DH33" s="142">
        <f>IF(ISNUMBER(SEARCH(Бланк!$K$14,DF33)),MAX($DH$1:DH32)+1,0)</f>
        <v>0</v>
      </c>
      <c r="DI33" s="142" t="str">
        <f t="shared" si="25"/>
        <v/>
      </c>
      <c r="DJ33" s="142" t="e">
        <f t="shared" si="26"/>
        <v>#N/A</v>
      </c>
      <c r="DL33" s="142">
        <f>IF(ISNUMBER(SEARCH($DM$28,Петли!J17)),MAX($DL$29:DL32)+1,0)</f>
        <v>0</v>
      </c>
      <c r="DM33" s="142">
        <f>IF(ISERROR(DL33),"",INDEX(Петли!$I$14:$K$20,F5,2))</f>
        <v>0</v>
      </c>
      <c r="DN33" s="142" t="e">
        <f>VLOOKUP(ROW(CR4),Петли!I17:L23,3,FALSE)</f>
        <v>#N/A</v>
      </c>
      <c r="DO33" s="142" t="e">
        <f>VLOOKUP(ROW(CR4),DL33:DN36,3,FALSE)</f>
        <v>#N/A</v>
      </c>
      <c r="EA33" s="142">
        <f>IF(ISNUMBER(SEARCH(Бланк!$I$16,D33)),MAX($EA$1:EA32)+1,0)</f>
        <v>0</v>
      </c>
      <c r="EB33" s="142" t="e">
        <f>VLOOKUP(F33,Профиль!A33:CI1547,2,FALSE)</f>
        <v>#N/A</v>
      </c>
      <c r="EC33" s="142" t="str">
        <f>IF(EA33&gt;0,VLOOKUP(Бланк!$I$16,D33:F33,3,FALSE),"")</f>
        <v/>
      </c>
      <c r="ED33" s="142" t="e">
        <f t="shared" si="27"/>
        <v>#N/A</v>
      </c>
      <c r="EE33" s="142" t="e">
        <f t="shared" si="28"/>
        <v>#N/A</v>
      </c>
      <c r="EF33" s="142" t="str">
        <f>IF(ISERROR(EE33),"",INDEX(Профиль!$B$2:DV231,EE33,2))</f>
        <v/>
      </c>
      <c r="EG33" s="142" t="e">
        <f t="shared" si="29"/>
        <v>#N/A</v>
      </c>
      <c r="EH33" s="142">
        <f>IF(ISNUMBER(SEARCH(Бланк!$K$16,EF33)),MAX($EH$1:EH32)+1,0)</f>
        <v>0</v>
      </c>
      <c r="EI33" s="142" t="str">
        <f t="shared" si="30"/>
        <v/>
      </c>
      <c r="EJ33" s="142" t="e">
        <f t="shared" si="51"/>
        <v>#N/A</v>
      </c>
      <c r="EL33" s="142">
        <f>IF(ISNUMBER(SEARCH($EM$28,Петли!J17)),MAX($EL$29:EL32)+1,0)</f>
        <v>0</v>
      </c>
      <c r="EM33" s="142">
        <f>IF(ISERROR(EL33),"",INDEX(Петли!$I$14:$K$20,$F5,2))</f>
        <v>0</v>
      </c>
      <c r="EN33" s="142" t="e">
        <f>VLOOKUP(ROW(DR4),Петли!$I17:$L23,3,FALSE)</f>
        <v>#N/A</v>
      </c>
      <c r="EO33" s="142" t="e">
        <f>VLOOKUP(ROW(DR4),EL33:EN36,3,FALSE)</f>
        <v>#N/A</v>
      </c>
      <c r="FA33" s="142">
        <f>IF(ISNUMBER(SEARCH(Бланк!$I$18,D33)),MAX($FA$1:FA32)+1,0)</f>
        <v>0</v>
      </c>
      <c r="FB33" s="142" t="e">
        <f>VLOOKUP(F33,Профиль!A33:DI1547,2,FALSE)</f>
        <v>#N/A</v>
      </c>
      <c r="FC33" s="142" t="str">
        <f>IF(FA33&gt;0,VLOOKUP(Бланк!$I$18,D33:F33,3,FALSE),"")</f>
        <v/>
      </c>
      <c r="FD33" s="142" t="e">
        <f t="shared" si="31"/>
        <v>#N/A</v>
      </c>
      <c r="FE33" s="142" t="e">
        <f t="shared" si="32"/>
        <v>#N/A</v>
      </c>
      <c r="FF33" s="142" t="str">
        <f>IF(ISERROR(FE33),"",INDEX(Профиль!$B$2:EV231,FE33,2))</f>
        <v/>
      </c>
      <c r="FG33" s="142" t="e">
        <f t="shared" si="33"/>
        <v>#N/A</v>
      </c>
      <c r="FH33" s="142">
        <f>IF(ISNUMBER(SEARCH(Бланк!$K$18,FF33)),MAX($FH$1:FH32)+1,0)</f>
        <v>0</v>
      </c>
      <c r="FI33" s="142" t="str">
        <f t="shared" si="34"/>
        <v/>
      </c>
      <c r="FJ33" s="142" t="e">
        <f t="shared" si="35"/>
        <v>#N/A</v>
      </c>
      <c r="FL33" s="142">
        <f>IF(ISNUMBER(SEARCH($FM$28,Петли!$J17)),MAX($FL$29:FL32)+1,0)</f>
        <v>0</v>
      </c>
      <c r="FM33" s="142">
        <f>IF(ISERROR(FL33),"",INDEX(Петли!$I$14:$K$20,$F5,2))</f>
        <v>0</v>
      </c>
      <c r="FN33" s="142" t="e">
        <f>VLOOKUP(ROW(ER4),Петли!$I17:$L23,3,FALSE)</f>
        <v>#N/A</v>
      </c>
      <c r="FO33" s="142" t="e">
        <f>VLOOKUP(ROW(ER4),FL33:FN36,3,FALSE)</f>
        <v>#N/A</v>
      </c>
      <c r="GA33" s="142">
        <f>IF(ISNUMBER(SEARCH(Бланк!$I$20,D33)),MAX($GA$1:GA32)+1,0)</f>
        <v>0</v>
      </c>
      <c r="GB33" s="142" t="e">
        <f>VLOOKUP(F33,Профиль!A33:EI1547,2,FALSE)</f>
        <v>#N/A</v>
      </c>
      <c r="GC33" s="142" t="str">
        <f>IF(GA33&gt;0,VLOOKUP(Бланк!$I$20,D33:F33,3,FALSE),"")</f>
        <v/>
      </c>
      <c r="GD33" s="142" t="e">
        <f t="shared" si="36"/>
        <v>#N/A</v>
      </c>
      <c r="GE33" s="142" t="e">
        <f t="shared" si="37"/>
        <v>#N/A</v>
      </c>
      <c r="GF33" s="142" t="str">
        <f>IF(ISERROR(GE33),"",INDEX(Профиль!$B$2:FV231,GE33,2))</f>
        <v/>
      </c>
      <c r="GG33" s="142" t="e">
        <f t="shared" si="38"/>
        <v>#N/A</v>
      </c>
      <c r="GH33" s="142">
        <f>IF(ISNUMBER(SEARCH(Бланк!$K$20,GF33)),MAX($GH$1:GH32)+1,0)</f>
        <v>0</v>
      </c>
      <c r="GI33" s="142" t="str">
        <f t="shared" si="39"/>
        <v/>
      </c>
      <c r="GJ33" s="142" t="e">
        <f t="shared" si="40"/>
        <v>#N/A</v>
      </c>
      <c r="GL33" s="142">
        <f>IF(ISNUMBER(SEARCH($GM$28,Петли!$J17)),MAX($GL$29:GL32)+1,0)</f>
        <v>0</v>
      </c>
      <c r="GM33" s="142">
        <f>IF(ISERROR(GL33),"",INDEX(Петли!$I$14:$K$20,$F5,2))</f>
        <v>0</v>
      </c>
      <c r="GN33" s="142" t="e">
        <f>VLOOKUP(ROW(FR4),Петли!$I17:$L23,3,FALSE)</f>
        <v>#N/A</v>
      </c>
      <c r="GO33" s="142" t="e">
        <f>VLOOKUP(ROW(FR4),GL33:GN36,3,FALSE)</f>
        <v>#N/A</v>
      </c>
      <c r="HA33" s="142">
        <f>IF(ISNUMBER(SEARCH(Бланк!$I$22,D33)),MAX($HA$1:HA32)+1,0)</f>
        <v>0</v>
      </c>
      <c r="HB33" s="142" t="e">
        <f>VLOOKUP(F33,Профиль!A33:FI1547,2,FALSE)</f>
        <v>#N/A</v>
      </c>
      <c r="HC33" s="142" t="str">
        <f>IF(HA33&gt;0,VLOOKUP(Бланк!$I$22,D33:F33,3,FALSE),"")</f>
        <v/>
      </c>
      <c r="HD33" s="142" t="e">
        <f t="shared" si="41"/>
        <v>#N/A</v>
      </c>
      <c r="HE33" s="142" t="e">
        <f t="shared" si="42"/>
        <v>#N/A</v>
      </c>
      <c r="HF33" s="142" t="str">
        <f>IF(ISERROR(HE33),"",INDEX(Профиль!$B$2:GV231,HE33,2))</f>
        <v/>
      </c>
      <c r="HG33" s="142" t="e">
        <f t="shared" si="43"/>
        <v>#N/A</v>
      </c>
      <c r="HH33" s="142">
        <f>IF(ISNUMBER(SEARCH(Бланк!$K$22,HF33)),MAX($HH$1:HH32)+1,0)</f>
        <v>0</v>
      </c>
      <c r="HI33" s="142" t="str">
        <f t="shared" si="44"/>
        <v/>
      </c>
      <c r="HJ33" s="142" t="e">
        <f t="shared" si="45"/>
        <v>#N/A</v>
      </c>
      <c r="HL33" s="142">
        <f>IF(ISNUMBER(SEARCH($HM$28,Петли!$J17)),MAX($HL$29:HL32)+1,0)</f>
        <v>0</v>
      </c>
      <c r="HM33" s="142">
        <f>IF(ISERROR(HL33),"",INDEX(Петли!$I$14:$K$20,$F5,2))</f>
        <v>0</v>
      </c>
      <c r="HN33" s="142" t="e">
        <f>VLOOKUP(ROW(GR4),Петли!$I17:$L23,3,FALSE)</f>
        <v>#N/A</v>
      </c>
      <c r="HO33" s="142" t="e">
        <f>VLOOKUP(ROW(GR4),HL33:HN36,3,FALSE)</f>
        <v>#N/A</v>
      </c>
      <c r="IA33" s="142">
        <f>IF(ISNUMBER(SEARCH(Бланк!$I$24,D33)),MAX($IA$1:IA32)+1,0)</f>
        <v>0</v>
      </c>
      <c r="IB33" s="142" t="e">
        <f>VLOOKUP(F33,Профиль!A33:GI1547,2,FALSE)</f>
        <v>#N/A</v>
      </c>
      <c r="IC33" s="142" t="str">
        <f>IF(IA33&gt;0,VLOOKUP(Бланк!$I$24,D33:F33,3,FALSE),"")</f>
        <v/>
      </c>
      <c r="ID33" s="142" t="e">
        <f t="shared" si="46"/>
        <v>#N/A</v>
      </c>
      <c r="IE33" s="142" t="e">
        <f t="shared" si="47"/>
        <v>#N/A</v>
      </c>
      <c r="IF33" s="142" t="str">
        <f>IF(ISERROR(IE33),"",INDEX(Профиль!$B$2:HV231,IE33,2))</f>
        <v/>
      </c>
      <c r="IG33" s="142" t="e">
        <f>VLOOKUP(ROW(EA32),IA$2:$IC$201,3,FALSE)</f>
        <v>#N/A</v>
      </c>
      <c r="IH33" s="142">
        <f>IF(ISNUMBER(SEARCH(Бланк!$K$24,IF33)),MAX($IH$1:IH32)+1,0)</f>
        <v>0</v>
      </c>
      <c r="II33" s="142" t="str">
        <f t="shared" si="48"/>
        <v/>
      </c>
      <c r="IJ33" s="142" t="e">
        <f t="shared" si="49"/>
        <v>#N/A</v>
      </c>
      <c r="IL33" s="142">
        <f>IF(ISNUMBER(SEARCH($IM$28,Петли!$J17)),MAX($IL$29:IL32)+1,0)</f>
        <v>0</v>
      </c>
      <c r="IM33" s="142">
        <f>IF(ISERROR(IL33),"",INDEX(Петли!$I$14:$K$20,$F5,2))</f>
        <v>0</v>
      </c>
      <c r="IN33" s="142" t="e">
        <f>VLOOKUP(ROW(HR4),Петли!$I17:$L23,3,FALSE)</f>
        <v>#N/A</v>
      </c>
      <c r="IO33" s="142" t="e">
        <f>VLOOKUP(ROW(HR4),IL33:IN36,3,FALSE)</f>
        <v>#N/A</v>
      </c>
    </row>
    <row r="34" spans="1:250" x14ac:dyDescent="0.25">
      <c r="A34" s="142">
        <v>34</v>
      </c>
      <c r="B34" s="142">
        <f>IF(AND($E$1="ПУСТО",Профиль!B34&lt;&gt;""),MAX($B$1:B33)+1,IF(ISNUMBER(SEARCH($E$1,Профиль!G34)),MAX($B$1:B33)+1,0))</f>
        <v>0</v>
      </c>
      <c r="D34" s="142" t="str">
        <f>IF(ISERROR(F34),"",INDEX(Профиль!$B$2:$E$1001,F34,1))</f>
        <v/>
      </c>
      <c r="E34" s="142" t="str">
        <f>IF(ISERROR(F34),"",INDEX(Профиль!$B$2:$E$1001,F34,2))</f>
        <v/>
      </c>
      <c r="F34" s="142" t="e">
        <f>MATCH(ROW(A33),$B$2:B40,0)</f>
        <v>#N/A</v>
      </c>
      <c r="G34" s="142" t="str">
        <f>IF(AND(COUNTIF(D$2:D34,D34)=1,D34&lt;&gt;""),COUNT(G$1:G33)+1,"")</f>
        <v/>
      </c>
      <c r="H34" s="142" t="str">
        <f t="shared" si="0"/>
        <v/>
      </c>
      <c r="I34" s="142" t="e">
        <f t="shared" si="1"/>
        <v>#N/A</v>
      </c>
      <c r="J34" s="142">
        <f>IF(ISNUMBER(SEARCH(Бланк!$I$6,D34)),MAX($J$1:J33)+1,0)</f>
        <v>0</v>
      </c>
      <c r="K34" s="142" t="e">
        <f>VLOOKUP(F34,Профиль!A34:AI1548,2,FALSE)</f>
        <v>#N/A</v>
      </c>
      <c r="L34" s="142" t="str">
        <f>IF(J34&gt;0,VLOOKUP(Бланк!$I$6,D34:F44,3,FALSE),"")</f>
        <v/>
      </c>
      <c r="M34" s="142" t="e">
        <f t="shared" si="2"/>
        <v>#N/A</v>
      </c>
      <c r="N34" s="142" t="e">
        <f t="shared" si="3"/>
        <v>#N/A</v>
      </c>
      <c r="O34" s="142" t="str">
        <f>IF(ISERROR(N34),"",INDEX(Профиль!$B$2:DD15038,N34,2))</f>
        <v/>
      </c>
      <c r="P34" s="142" t="e">
        <f t="shared" si="4"/>
        <v>#N/A</v>
      </c>
      <c r="Q34" s="142">
        <f>IF(ISNUMBER(SEARCH(Бланк!$K$6,O34)),MAX($Q$1:Q33)+1,0)</f>
        <v>0</v>
      </c>
      <c r="R34" s="142" t="str">
        <f t="shared" si="5"/>
        <v/>
      </c>
      <c r="S34" s="142" t="e">
        <f t="shared" si="6"/>
        <v>#N/A</v>
      </c>
      <c r="U34" s="142">
        <f>IF(ISNUMBER(SEARCH($V$28,Петли!J18)),MAX($U$29:U33)+1,0)</f>
        <v>0</v>
      </c>
      <c r="V34" s="142">
        <f>IF(ISERROR(U34),"",INDEX(Петли!$I$14:$K$20,F6,2))</f>
        <v>0</v>
      </c>
      <c r="W34" s="142" t="e">
        <f>VLOOKUP(ROW(A5),Петли!I18:K24,3,FALSE)</f>
        <v>#N/A</v>
      </c>
      <c r="X34" s="142" t="e">
        <f>VLOOKUP(ROW(A5),U34:W37,3,FALSE)</f>
        <v>#N/A</v>
      </c>
      <c r="AA34" s="142">
        <f>IF(ISNUMBER(SEARCH(Бланк!$I$8,D34)),MAX($AA$1:AA33)+1,0)</f>
        <v>0</v>
      </c>
      <c r="AB34" s="142" t="e">
        <f>VLOOKUP(F34,Профиль!A34:AI1548,2,FALSE)</f>
        <v>#N/A</v>
      </c>
      <c r="AC34" s="142" t="str">
        <f>IF(AA34&gt;0,VLOOKUP(Бланк!$I$8,D34:F34,3,FALSE),"")</f>
        <v/>
      </c>
      <c r="AD34" s="142" t="e">
        <f t="shared" si="7"/>
        <v>#N/A</v>
      </c>
      <c r="AE34" s="142" t="e">
        <f t="shared" si="8"/>
        <v>#N/A</v>
      </c>
      <c r="AF34" s="142" t="str">
        <f>IF(ISERROR(AE34),"",INDEX(Профиль!$B$2:V232,AE34,2))</f>
        <v/>
      </c>
      <c r="AG34" s="142" t="e">
        <f t="shared" si="9"/>
        <v>#N/A</v>
      </c>
      <c r="AH34" s="142">
        <f>IF(ISNUMBER(SEARCH(Бланк!$K$8,AF34)),MAX($AH$1:AH33)+1,0)</f>
        <v>0</v>
      </c>
      <c r="AI34" s="142" t="str">
        <f t="shared" si="10"/>
        <v/>
      </c>
      <c r="AL34" s="142">
        <f>IF(ISNUMBER(SEARCH($AM$28,Петли!J18)),MAX($AL$29:AL33)+1,0)</f>
        <v>0</v>
      </c>
      <c r="AM34" s="142">
        <f>IF(ISERROR(AL34),"",INDEX(Петли!$I$14:$K$20,F6,2))</f>
        <v>0</v>
      </c>
      <c r="AN34" s="142" t="e">
        <f>VLOOKUP(ROW(R5),Петли!I18:L24,3,FALSE)</f>
        <v>#N/A</v>
      </c>
      <c r="AO34" s="142" t="e">
        <f>VLOOKUP(ROW(R5),AL34:AN37,3,FALSE)</f>
        <v>#N/A</v>
      </c>
      <c r="BA34" s="142">
        <f>IF(ISNUMBER(SEARCH(Бланк!$I$10,D34)),MAX($BA$1:BA33)+1,0)</f>
        <v>0</v>
      </c>
      <c r="BB34" s="142" t="e">
        <f>VLOOKUP(F34,Профиль!A34:AI1548,2,FALSE)</f>
        <v>#N/A</v>
      </c>
      <c r="BC34" s="142" t="str">
        <f>IF(BA34&gt;0,VLOOKUP(Бланк!$I$10,D34:F34,3,FALSE),"")</f>
        <v/>
      </c>
      <c r="BD34" s="142" t="e">
        <f t="shared" si="13"/>
        <v>#N/A</v>
      </c>
      <c r="BE34" s="142" t="e">
        <f t="shared" si="14"/>
        <v>#N/A</v>
      </c>
      <c r="BF34" s="142" t="str">
        <f>IF(ISERROR(BE34),"",INDEX(Профиль!$B$2:AV232,BE34,2))</f>
        <v/>
      </c>
      <c r="BG34" s="142" t="e">
        <f t="shared" si="15"/>
        <v>#N/A</v>
      </c>
      <c r="BH34" s="142">
        <f>IF(ISNUMBER(SEARCH(Бланк!$K$10,BF34)),MAX($BH$1:BH33)+1,0)</f>
        <v>0</v>
      </c>
      <c r="BI34" s="142" t="str">
        <f t="shared" si="16"/>
        <v/>
      </c>
      <c r="BL34" s="142">
        <f>IF(ISNUMBER(SEARCH($BM$28,Петли!J18)),MAX($BL$29:BL33)+1,0)</f>
        <v>0</v>
      </c>
      <c r="BM34" s="142">
        <f>IF(ISERROR(BL34),"",INDEX(Петли!$I$14:$K$20,F6,2))</f>
        <v>0</v>
      </c>
      <c r="BN34" s="142" t="e">
        <f>VLOOKUP(ROW(AR5),Петли!I18:L24,3,FALSE)</f>
        <v>#N/A</v>
      </c>
      <c r="BO34" s="142" t="e">
        <f>VLOOKUP(ROW(AR5),BL34:BN37,3,FALSE)</f>
        <v>#N/A</v>
      </c>
      <c r="CA34" s="142">
        <f>IF(ISNUMBER(SEARCH(Бланк!$I$12,D34)),MAX($CA$1:CA33)+1,0)</f>
        <v>0</v>
      </c>
      <c r="CB34" s="142" t="e">
        <f>VLOOKUP(F34,Профиль!A34:AI1548,2,FALSE)</f>
        <v>#N/A</v>
      </c>
      <c r="CC34" s="142" t="str">
        <f>IF(CA34&gt;0,VLOOKUP(Бланк!$I$12,D34:F34,3,FALSE),"")</f>
        <v/>
      </c>
      <c r="CD34" s="142" t="e">
        <f t="shared" si="17"/>
        <v>#N/A</v>
      </c>
      <c r="CE34" s="142" t="e">
        <f t="shared" si="18"/>
        <v>#N/A</v>
      </c>
      <c r="CF34" s="142" t="str">
        <f>IF(ISERROR(CE34),"",INDEX(Профиль!$B$2:BV232,CE34,2))</f>
        <v/>
      </c>
      <c r="CG34" s="142" t="e">
        <f t="shared" si="19"/>
        <v>#N/A</v>
      </c>
      <c r="CH34" s="142">
        <f>IF(ISNUMBER(SEARCH(Бланк!$K$12,CF34)),MAX($CH$1:CH33)+1,0)</f>
        <v>0</v>
      </c>
      <c r="CI34" s="142" t="str">
        <f t="shared" si="20"/>
        <v/>
      </c>
      <c r="CJ34" s="142" t="e">
        <f t="shared" si="21"/>
        <v>#N/A</v>
      </c>
      <c r="CL34" s="142">
        <f>IF(ISNUMBER(SEARCH($CM$28,Петли!J18)),MAX($CL$29:CL33)+1,0)</f>
        <v>0</v>
      </c>
      <c r="CM34" s="142">
        <f>IF(ISERROR(CL34),"",INDEX(Петли!$I$14:$K$20,F6,2))</f>
        <v>0</v>
      </c>
      <c r="CN34" s="142" t="e">
        <f>VLOOKUP(ROW(BR5),Петли!I18:L24,3,FALSE)</f>
        <v>#N/A</v>
      </c>
      <c r="CO34" s="142" t="e">
        <f>VLOOKUP(ROW(BR5),CL34:CN37,3,FALSE)</f>
        <v>#N/A</v>
      </c>
      <c r="DA34" s="142">
        <f>IF(ISNUMBER(SEARCH(Бланк!$I$14,D34)),MAX($DA$1:DA33)+1,0)</f>
        <v>0</v>
      </c>
      <c r="DB34" s="142" t="e">
        <f>VLOOKUP(F34,Профиль!A34:BI1548,2,FALSE)</f>
        <v>#N/A</v>
      </c>
      <c r="DC34" s="142" t="str">
        <f>IF(DA34&gt;0,VLOOKUP(Бланк!$I$14,D34:F34,3,FALSE),"")</f>
        <v/>
      </c>
      <c r="DD34" s="142" t="e">
        <f t="shared" si="22"/>
        <v>#N/A</v>
      </c>
      <c r="DE34" s="142" t="e">
        <f t="shared" si="23"/>
        <v>#N/A</v>
      </c>
      <c r="DF34" s="142" t="str">
        <f>IF(ISERROR(DE34),"",INDEX(Профиль!$B$2:CV232,DE34,2))</f>
        <v/>
      </c>
      <c r="DG34" s="142" t="e">
        <f t="shared" si="24"/>
        <v>#N/A</v>
      </c>
      <c r="DH34" s="142">
        <f>IF(ISNUMBER(SEARCH(Бланк!$K$14,DF34)),MAX($DH$1:DH33)+1,0)</f>
        <v>0</v>
      </c>
      <c r="DI34" s="142" t="str">
        <f t="shared" si="25"/>
        <v/>
      </c>
      <c r="DJ34" s="142" t="e">
        <f t="shared" si="26"/>
        <v>#N/A</v>
      </c>
      <c r="DL34" s="142">
        <f>IF(ISNUMBER(SEARCH($DM$28,Петли!J18)),MAX($DL$29:DL33)+1,0)</f>
        <v>0</v>
      </c>
      <c r="DM34" s="142">
        <f>IF(ISERROR(DL34),"",INDEX(Петли!$I$14:$K$20,F6,2))</f>
        <v>0</v>
      </c>
      <c r="DN34" s="142" t="e">
        <f>VLOOKUP(ROW(CR5),Петли!I18:L24,3,FALSE)</f>
        <v>#N/A</v>
      </c>
      <c r="DO34" s="142" t="e">
        <f>VLOOKUP(ROW(CR5),DL34:DN37,3,FALSE)</f>
        <v>#N/A</v>
      </c>
      <c r="EA34" s="142">
        <f>IF(ISNUMBER(SEARCH(Бланк!$I$16,D34)),MAX($EA$1:EA33)+1,0)</f>
        <v>0</v>
      </c>
      <c r="EB34" s="142" t="e">
        <f>VLOOKUP(F34,Профиль!A34:CI1548,2,FALSE)</f>
        <v>#N/A</v>
      </c>
      <c r="EC34" s="142" t="str">
        <f>IF(EA34&gt;0,VLOOKUP(Бланк!$I$16,D34:F34,3,FALSE),"")</f>
        <v/>
      </c>
      <c r="ED34" s="142" t="e">
        <f t="shared" si="27"/>
        <v>#N/A</v>
      </c>
      <c r="EE34" s="142" t="e">
        <f t="shared" si="28"/>
        <v>#N/A</v>
      </c>
      <c r="EF34" s="142" t="str">
        <f>IF(ISERROR(EE34),"",INDEX(Профиль!$B$2:DV232,EE34,2))</f>
        <v/>
      </c>
      <c r="EG34" s="142" t="e">
        <f t="shared" si="29"/>
        <v>#N/A</v>
      </c>
      <c r="EH34" s="142">
        <f>IF(ISNUMBER(SEARCH(Бланк!$K$16,EF34)),MAX($EH$1:EH33)+1,0)</f>
        <v>0</v>
      </c>
      <c r="EI34" s="142" t="str">
        <f t="shared" si="30"/>
        <v/>
      </c>
      <c r="EJ34" s="142" t="e">
        <f t="shared" si="51"/>
        <v>#N/A</v>
      </c>
      <c r="EL34" s="142">
        <f>IF(ISNUMBER(SEARCH($EM$28,Петли!J18)),MAX($EL$29:EL33)+1,0)</f>
        <v>0</v>
      </c>
      <c r="EM34" s="142">
        <f>IF(ISERROR(EL34),"",INDEX(Петли!$I$14:$K$20,$F6,2))</f>
        <v>0</v>
      </c>
      <c r="EN34" s="142" t="e">
        <f>VLOOKUP(ROW(DR5),Петли!$I18:$L24,3,FALSE)</f>
        <v>#N/A</v>
      </c>
      <c r="EO34" s="142" t="e">
        <f>VLOOKUP(ROW(DR5),EL34:EN37,3,FALSE)</f>
        <v>#N/A</v>
      </c>
      <c r="FA34" s="142">
        <f>IF(ISNUMBER(SEARCH(Бланк!$I$18,D34)),MAX($FA$1:FA33)+1,0)</f>
        <v>0</v>
      </c>
      <c r="FB34" s="142" t="e">
        <f>VLOOKUP(F34,Профиль!A34:DI1548,2,FALSE)</f>
        <v>#N/A</v>
      </c>
      <c r="FC34" s="142" t="str">
        <f>IF(FA34&gt;0,VLOOKUP(Бланк!$I$18,D34:F34,3,FALSE),"")</f>
        <v/>
      </c>
      <c r="FD34" s="142" t="e">
        <f t="shared" si="31"/>
        <v>#N/A</v>
      </c>
      <c r="FE34" s="142" t="e">
        <f t="shared" si="32"/>
        <v>#N/A</v>
      </c>
      <c r="FF34" s="142" t="str">
        <f>IF(ISERROR(FE34),"",INDEX(Профиль!$B$2:EV232,FE34,2))</f>
        <v/>
      </c>
      <c r="FG34" s="142" t="e">
        <f t="shared" si="33"/>
        <v>#N/A</v>
      </c>
      <c r="FH34" s="142">
        <f>IF(ISNUMBER(SEARCH(Бланк!$K$18,FF34)),MAX($FH$1:FH33)+1,0)</f>
        <v>0</v>
      </c>
      <c r="FI34" s="142" t="str">
        <f t="shared" si="34"/>
        <v/>
      </c>
      <c r="FJ34" s="142" t="e">
        <f t="shared" si="35"/>
        <v>#N/A</v>
      </c>
      <c r="FL34" s="142">
        <f>IF(ISNUMBER(SEARCH($FM$28,Петли!$J18)),MAX($FL$29:FL33)+1,0)</f>
        <v>0</v>
      </c>
      <c r="FM34" s="142">
        <f>IF(ISERROR(FL34),"",INDEX(Петли!$I$14:$K$20,$F6,2))</f>
        <v>0</v>
      </c>
      <c r="FN34" s="142" t="e">
        <f>VLOOKUP(ROW(ER5),Петли!$I18:$L24,3,FALSE)</f>
        <v>#N/A</v>
      </c>
      <c r="FO34" s="142" t="e">
        <f>VLOOKUP(ROW(ER5),FL34:FN37,3,FALSE)</f>
        <v>#N/A</v>
      </c>
      <c r="GA34" s="142">
        <f>IF(ISNUMBER(SEARCH(Бланк!$I$20,D34)),MAX($GA$1:GA33)+1,0)</f>
        <v>0</v>
      </c>
      <c r="GB34" s="142" t="e">
        <f>VLOOKUP(F34,Профиль!A34:EI1548,2,FALSE)</f>
        <v>#N/A</v>
      </c>
      <c r="GC34" s="142" t="str">
        <f>IF(GA34&gt;0,VLOOKUP(Бланк!$I$20,D34:F34,3,FALSE),"")</f>
        <v/>
      </c>
      <c r="GD34" s="142" t="e">
        <f t="shared" si="36"/>
        <v>#N/A</v>
      </c>
      <c r="GE34" s="142" t="e">
        <f t="shared" si="37"/>
        <v>#N/A</v>
      </c>
      <c r="GF34" s="142" t="str">
        <f>IF(ISERROR(GE34),"",INDEX(Профиль!$B$2:FV232,GE34,2))</f>
        <v/>
      </c>
      <c r="GG34" s="142" t="e">
        <f t="shared" si="38"/>
        <v>#N/A</v>
      </c>
      <c r="GH34" s="142">
        <f>IF(ISNUMBER(SEARCH(Бланк!$K$20,GF34)),MAX($GH$1:GH33)+1,0)</f>
        <v>0</v>
      </c>
      <c r="GI34" s="142" t="str">
        <f t="shared" si="39"/>
        <v/>
      </c>
      <c r="GJ34" s="142" t="e">
        <f t="shared" si="40"/>
        <v>#N/A</v>
      </c>
      <c r="GL34" s="142">
        <f>IF(ISNUMBER(SEARCH($GM$28,Петли!$J18)),MAX($GL$29:GL33)+1,0)</f>
        <v>0</v>
      </c>
      <c r="GM34" s="142">
        <f>IF(ISERROR(GL34),"",INDEX(Петли!$I$14:$K$20,$F6,2))</f>
        <v>0</v>
      </c>
      <c r="GN34" s="142" t="e">
        <f>VLOOKUP(ROW(FR5),Петли!$I18:$L24,3,FALSE)</f>
        <v>#N/A</v>
      </c>
      <c r="GO34" s="142" t="e">
        <f>VLOOKUP(ROW(FR5),GL34:GN37,3,FALSE)</f>
        <v>#N/A</v>
      </c>
      <c r="HA34" s="142">
        <f>IF(ISNUMBER(SEARCH(Бланк!$I$22,D34)),MAX($HA$1:HA33)+1,0)</f>
        <v>0</v>
      </c>
      <c r="HB34" s="142" t="e">
        <f>VLOOKUP(F34,Профиль!A34:FI1548,2,FALSE)</f>
        <v>#N/A</v>
      </c>
      <c r="HC34" s="142" t="str">
        <f>IF(HA34&gt;0,VLOOKUP(Бланк!$I$22,D34:F34,3,FALSE),"")</f>
        <v/>
      </c>
      <c r="HD34" s="142" t="e">
        <f t="shared" si="41"/>
        <v>#N/A</v>
      </c>
      <c r="HE34" s="142" t="e">
        <f t="shared" si="42"/>
        <v>#N/A</v>
      </c>
      <c r="HF34" s="142" t="str">
        <f>IF(ISERROR(HE34),"",INDEX(Профиль!$B$2:GV232,HE34,2))</f>
        <v/>
      </c>
      <c r="HG34" s="142" t="e">
        <f t="shared" si="43"/>
        <v>#N/A</v>
      </c>
      <c r="HH34" s="142">
        <f>IF(ISNUMBER(SEARCH(Бланк!$K$22,HF34)),MAX($HH$1:HH33)+1,0)</f>
        <v>0</v>
      </c>
      <c r="HI34" s="142" t="str">
        <f t="shared" si="44"/>
        <v/>
      </c>
      <c r="HJ34" s="142" t="e">
        <f t="shared" si="45"/>
        <v>#N/A</v>
      </c>
      <c r="HL34" s="142">
        <f>IF(ISNUMBER(SEARCH($HM$28,Петли!$J18)),MAX($HL$29:HL33)+1,0)</f>
        <v>0</v>
      </c>
      <c r="HM34" s="142">
        <f>IF(ISERROR(HL34),"",INDEX(Петли!$I$14:$K$20,$F6,2))</f>
        <v>0</v>
      </c>
      <c r="HN34" s="142" t="e">
        <f>VLOOKUP(ROW(GR5),Петли!$I18:$L24,3,FALSE)</f>
        <v>#N/A</v>
      </c>
      <c r="HO34" s="142" t="e">
        <f>VLOOKUP(ROW(GR5),HL34:HN37,3,FALSE)</f>
        <v>#N/A</v>
      </c>
      <c r="IA34" s="142">
        <f>IF(ISNUMBER(SEARCH(Бланк!$I$24,D34)),MAX($IA$1:IA33)+1,0)</f>
        <v>0</v>
      </c>
      <c r="IB34" s="142" t="e">
        <f>VLOOKUP(F34,Профиль!A34:GI1548,2,FALSE)</f>
        <v>#N/A</v>
      </c>
      <c r="IC34" s="142" t="str">
        <f>IF(IA34&gt;0,VLOOKUP(Бланк!$I$24,D34:F34,3,FALSE),"")</f>
        <v/>
      </c>
      <c r="ID34" s="142" t="e">
        <f t="shared" si="46"/>
        <v>#N/A</v>
      </c>
      <c r="IE34" s="142" t="e">
        <f t="shared" si="47"/>
        <v>#N/A</v>
      </c>
      <c r="IF34" s="142" t="str">
        <f>IF(ISERROR(IE34),"",INDEX(Профиль!$B$2:HV232,IE34,2))</f>
        <v/>
      </c>
      <c r="IG34" s="142" t="e">
        <f>VLOOKUP(ROW(EA33),IA$2:$IC$201,3,FALSE)</f>
        <v>#N/A</v>
      </c>
      <c r="IH34" s="142">
        <f>IF(ISNUMBER(SEARCH(Бланк!$K$24,IF34)),MAX($IH$1:IH33)+1,0)</f>
        <v>0</v>
      </c>
      <c r="II34" s="142" t="str">
        <f t="shared" si="48"/>
        <v/>
      </c>
      <c r="IJ34" s="142" t="e">
        <f t="shared" si="49"/>
        <v>#N/A</v>
      </c>
      <c r="IL34" s="142">
        <f>IF(ISNUMBER(SEARCH($IM$28,Петли!$J18)),MAX($IL$29:IL33)+1,0)</f>
        <v>0</v>
      </c>
      <c r="IM34" s="142">
        <f>IF(ISERROR(IL34),"",INDEX(Петли!$I$14:$K$20,$F6,2))</f>
        <v>0</v>
      </c>
      <c r="IN34" s="142" t="e">
        <f>VLOOKUP(ROW(HR5),Петли!$I18:$L24,3,FALSE)</f>
        <v>#N/A</v>
      </c>
      <c r="IO34" s="142" t="e">
        <f>VLOOKUP(ROW(HR5),IL34:IN37,3,FALSE)</f>
        <v>#N/A</v>
      </c>
    </row>
    <row r="35" spans="1:250" x14ac:dyDescent="0.25">
      <c r="A35" s="142">
        <v>35</v>
      </c>
      <c r="B35" s="142">
        <f>IF(AND($E$1="ПУСТО",Профиль!B35&lt;&gt;""),MAX($B$1:B34)+1,IF(ISNUMBER(SEARCH($E$1,Профиль!G35)),MAX($B$1:B34)+1,0))</f>
        <v>0</v>
      </c>
      <c r="D35" s="142" t="str">
        <f>IF(ISERROR(F35),"",INDEX(Профиль!$B$2:$E$1001,F35,1))</f>
        <v/>
      </c>
      <c r="E35" s="142" t="str">
        <f>IF(ISERROR(F35),"",INDEX(Профиль!$B$2:$E$1001,F35,2))</f>
        <v/>
      </c>
      <c r="F35" s="142" t="e">
        <f>MATCH(ROW(A34),$B$2:B41,0)</f>
        <v>#N/A</v>
      </c>
      <c r="G35" s="142" t="str">
        <f>IF(AND(COUNTIF(D$2:D35,D35)=1,D35&lt;&gt;""),COUNT(G$1:G34)+1,"")</f>
        <v/>
      </c>
      <c r="H35" s="142" t="str">
        <f t="shared" si="0"/>
        <v/>
      </c>
      <c r="I35" s="142" t="e">
        <f t="shared" si="1"/>
        <v>#N/A</v>
      </c>
      <c r="J35" s="142">
        <f>IF(ISNUMBER(SEARCH(Бланк!$I$6,D35)),MAX($J$1:J34)+1,0)</f>
        <v>0</v>
      </c>
      <c r="K35" s="142" t="e">
        <f>VLOOKUP(F35,Профиль!A35:AI1549,2,FALSE)</f>
        <v>#N/A</v>
      </c>
      <c r="L35" s="142" t="str">
        <f>IF(J35&gt;0,VLOOKUP(Бланк!$I$6,D35:F45,3,FALSE),"")</f>
        <v/>
      </c>
      <c r="M35" s="142" t="e">
        <f t="shared" si="2"/>
        <v>#N/A</v>
      </c>
      <c r="N35" s="142" t="e">
        <f t="shared" si="3"/>
        <v>#N/A</v>
      </c>
      <c r="O35" s="142" t="str">
        <f>IF(ISERROR(N35),"",INDEX(Профиль!$B$2:DD15039,N35,2))</f>
        <v/>
      </c>
      <c r="P35" s="142" t="e">
        <f t="shared" si="4"/>
        <v>#N/A</v>
      </c>
      <c r="Q35" s="142">
        <f>IF(ISNUMBER(SEARCH(Бланк!$K$6,O35)),MAX($Q$1:Q34)+1,0)</f>
        <v>0</v>
      </c>
      <c r="R35" s="142" t="str">
        <f t="shared" si="5"/>
        <v/>
      </c>
      <c r="S35" s="142" t="e">
        <f t="shared" si="6"/>
        <v>#N/A</v>
      </c>
      <c r="AA35" s="142">
        <f>IF(ISNUMBER(SEARCH(Бланк!$I$8,D35)),MAX($AA$1:AA34)+1,0)</f>
        <v>0</v>
      </c>
      <c r="AB35" s="142" t="e">
        <f>VLOOKUP(F35,Профиль!A35:AI1549,2,FALSE)</f>
        <v>#N/A</v>
      </c>
      <c r="AC35" s="142" t="str">
        <f>IF(AA35&gt;0,VLOOKUP(Бланк!$I$8,D35:F35,3,FALSE),"")</f>
        <v/>
      </c>
      <c r="AD35" s="142" t="e">
        <f t="shared" si="7"/>
        <v>#N/A</v>
      </c>
      <c r="AE35" s="142" t="e">
        <f t="shared" si="8"/>
        <v>#N/A</v>
      </c>
      <c r="AF35" s="142" t="str">
        <f>IF(ISERROR(AE35),"",INDEX(Профиль!$B$2:V233,AE35,2))</f>
        <v/>
      </c>
      <c r="AG35" s="142" t="e">
        <f t="shared" si="9"/>
        <v>#N/A</v>
      </c>
      <c r="AH35" s="142">
        <f>IF(ISNUMBER(SEARCH(Бланк!$K$8,AF35)),MAX($AH$1:AH34)+1,0)</f>
        <v>0</v>
      </c>
      <c r="AI35" s="142" t="str">
        <f t="shared" si="10"/>
        <v/>
      </c>
      <c r="BA35" s="142">
        <f>IF(ISNUMBER(SEARCH(Бланк!$I$10,D35)),MAX($BA$1:BA34)+1,0)</f>
        <v>0</v>
      </c>
      <c r="BB35" s="142" t="e">
        <f>VLOOKUP(F35,Профиль!A35:AI1549,2,FALSE)</f>
        <v>#N/A</v>
      </c>
      <c r="BC35" s="142" t="str">
        <f>IF(BA35&gt;0,VLOOKUP(Бланк!$I$10,D35:F35,3,FALSE),"")</f>
        <v/>
      </c>
      <c r="BD35" s="142" t="e">
        <f t="shared" si="13"/>
        <v>#N/A</v>
      </c>
      <c r="BE35" s="142" t="e">
        <f t="shared" si="14"/>
        <v>#N/A</v>
      </c>
      <c r="BF35" s="142" t="str">
        <f>IF(ISERROR(BE35),"",INDEX(Профиль!$B$2:AV233,BE35,2))</f>
        <v/>
      </c>
      <c r="BG35" s="142" t="e">
        <f t="shared" si="15"/>
        <v>#N/A</v>
      </c>
      <c r="BH35" s="142">
        <f>IF(ISNUMBER(SEARCH(Бланк!$K$10,BF35)),MAX($BH$1:BH34)+1,0)</f>
        <v>0</v>
      </c>
      <c r="BI35" s="142" t="str">
        <f t="shared" si="16"/>
        <v/>
      </c>
      <c r="CA35" s="142">
        <f>IF(ISNUMBER(SEARCH(Бланк!$I$12,D35)),MAX($CA$1:CA34)+1,0)</f>
        <v>0</v>
      </c>
      <c r="CB35" s="142" t="e">
        <f>VLOOKUP(F35,Профиль!A35:AI1549,2,FALSE)</f>
        <v>#N/A</v>
      </c>
      <c r="CC35" s="142" t="str">
        <f>IF(CA35&gt;0,VLOOKUP(Бланк!$I$12,D35:F35,3,FALSE),"")</f>
        <v/>
      </c>
      <c r="CD35" s="142" t="e">
        <f t="shared" si="17"/>
        <v>#N/A</v>
      </c>
      <c r="CE35" s="142" t="e">
        <f t="shared" si="18"/>
        <v>#N/A</v>
      </c>
      <c r="CF35" s="142" t="str">
        <f>IF(ISERROR(CE35),"",INDEX(Профиль!$B$2:BV233,CE35,2))</f>
        <v/>
      </c>
      <c r="CG35" s="142" t="e">
        <f t="shared" si="19"/>
        <v>#N/A</v>
      </c>
      <c r="CH35" s="142">
        <f>IF(ISNUMBER(SEARCH(Бланк!$K$12,CF35)),MAX($CH$1:CH34)+1,0)</f>
        <v>0</v>
      </c>
      <c r="CI35" s="142" t="str">
        <f t="shared" si="20"/>
        <v/>
      </c>
      <c r="CJ35" s="142" t="e">
        <f t="shared" si="21"/>
        <v>#N/A</v>
      </c>
      <c r="DA35" s="142">
        <f>IF(ISNUMBER(SEARCH(Бланк!$I$14,D35)),MAX($DA$1:DA34)+1,0)</f>
        <v>0</v>
      </c>
      <c r="DB35" s="142" t="e">
        <f>VLOOKUP(F35,Профиль!A35:BI1549,2,FALSE)</f>
        <v>#N/A</v>
      </c>
      <c r="DC35" s="142" t="str">
        <f>IF(DA35&gt;0,VLOOKUP(Бланк!$I$14,D35:F35,3,FALSE),"")</f>
        <v/>
      </c>
      <c r="DD35" s="142" t="e">
        <f t="shared" si="22"/>
        <v>#N/A</v>
      </c>
      <c r="DE35" s="142" t="e">
        <f t="shared" si="23"/>
        <v>#N/A</v>
      </c>
      <c r="DF35" s="142" t="str">
        <f>IF(ISERROR(DE35),"",INDEX(Профиль!$B$2:CV233,DE35,2))</f>
        <v/>
      </c>
      <c r="DG35" s="142" t="e">
        <f t="shared" si="24"/>
        <v>#N/A</v>
      </c>
      <c r="DH35" s="142">
        <f>IF(ISNUMBER(SEARCH(Бланк!$K$14,DF35)),MAX($DH$1:DH34)+1,0)</f>
        <v>0</v>
      </c>
      <c r="DI35" s="142" t="str">
        <f t="shared" si="25"/>
        <v/>
      </c>
      <c r="DJ35" s="142" t="e">
        <f t="shared" si="26"/>
        <v>#N/A</v>
      </c>
      <c r="EA35" s="142">
        <f>IF(ISNUMBER(SEARCH(Бланк!$I$16,D35)),MAX($EA$1:EA34)+1,0)</f>
        <v>0</v>
      </c>
      <c r="EB35" s="142" t="e">
        <f>VLOOKUP(F35,Профиль!A35:CI1549,2,FALSE)</f>
        <v>#N/A</v>
      </c>
      <c r="EC35" s="142" t="str">
        <f>IF(EA35&gt;0,VLOOKUP(Бланк!$I$16,D35:F35,3,FALSE),"")</f>
        <v/>
      </c>
      <c r="ED35" s="142" t="e">
        <f t="shared" si="27"/>
        <v>#N/A</v>
      </c>
      <c r="EE35" s="142" t="e">
        <f t="shared" si="28"/>
        <v>#N/A</v>
      </c>
      <c r="EF35" s="142" t="str">
        <f>IF(ISERROR(EE35),"",INDEX(Профиль!$B$2:DV233,EE35,2))</f>
        <v/>
      </c>
      <c r="EG35" s="142" t="e">
        <f t="shared" si="29"/>
        <v>#N/A</v>
      </c>
      <c r="EH35" s="142">
        <f>IF(ISNUMBER(SEARCH(Бланк!$K$16,EF35)),MAX($EH$1:EH34)+1,0)</f>
        <v>0</v>
      </c>
      <c r="EI35" s="142" t="str">
        <f t="shared" si="30"/>
        <v/>
      </c>
      <c r="EJ35" s="142" t="e">
        <f t="shared" si="51"/>
        <v>#N/A</v>
      </c>
      <c r="FA35" s="142">
        <f>IF(ISNUMBER(SEARCH(Бланк!$I$18,D35)),MAX($FA$1:FA34)+1,0)</f>
        <v>0</v>
      </c>
      <c r="FB35" s="142" t="e">
        <f>VLOOKUP(F35,Профиль!A35:DI1549,2,FALSE)</f>
        <v>#N/A</v>
      </c>
      <c r="FC35" s="142" t="str">
        <f>IF(FA35&gt;0,VLOOKUP(Бланк!$I$18,D35:F35,3,FALSE),"")</f>
        <v/>
      </c>
      <c r="FD35" s="142" t="e">
        <f t="shared" si="31"/>
        <v>#N/A</v>
      </c>
      <c r="FE35" s="142" t="e">
        <f t="shared" si="32"/>
        <v>#N/A</v>
      </c>
      <c r="FF35" s="142" t="str">
        <f>IF(ISERROR(FE35),"",INDEX(Профиль!$B$2:EV233,FE35,2))</f>
        <v/>
      </c>
      <c r="FG35" s="142" t="e">
        <f t="shared" si="33"/>
        <v>#N/A</v>
      </c>
      <c r="FH35" s="142">
        <f>IF(ISNUMBER(SEARCH(Бланк!$K$18,FF35)),MAX($FH$1:FH34)+1,0)</f>
        <v>0</v>
      </c>
      <c r="FI35" s="142" t="str">
        <f t="shared" si="34"/>
        <v/>
      </c>
      <c r="FJ35" s="142" t="e">
        <f t="shared" si="35"/>
        <v>#N/A</v>
      </c>
      <c r="GA35" s="142">
        <f>IF(ISNUMBER(SEARCH(Бланк!$I$20,D35)),MAX($GA$1:GA34)+1,0)</f>
        <v>0</v>
      </c>
      <c r="GB35" s="142" t="e">
        <f>VLOOKUP(F35,Профиль!A35:EI1549,2,FALSE)</f>
        <v>#N/A</v>
      </c>
      <c r="GC35" s="142" t="str">
        <f>IF(GA35&gt;0,VLOOKUP(Бланк!$I$20,D35:F35,3,FALSE),"")</f>
        <v/>
      </c>
      <c r="GD35" s="142" t="e">
        <f t="shared" si="36"/>
        <v>#N/A</v>
      </c>
      <c r="GE35" s="142" t="e">
        <f t="shared" si="37"/>
        <v>#N/A</v>
      </c>
      <c r="GF35" s="142" t="str">
        <f>IF(ISERROR(GE35),"",INDEX(Профиль!$B$2:FV233,GE35,2))</f>
        <v/>
      </c>
      <c r="GG35" s="142" t="e">
        <f t="shared" si="38"/>
        <v>#N/A</v>
      </c>
      <c r="GH35" s="142">
        <f>IF(ISNUMBER(SEARCH(Бланк!$K$20,GF35)),MAX($GH$1:GH34)+1,0)</f>
        <v>0</v>
      </c>
      <c r="GI35" s="142" t="str">
        <f t="shared" si="39"/>
        <v/>
      </c>
      <c r="GJ35" s="142" t="e">
        <f t="shared" si="40"/>
        <v>#N/A</v>
      </c>
      <c r="HA35" s="142">
        <f>IF(ISNUMBER(SEARCH(Бланк!$I$22,D35)),MAX($HA$1:HA34)+1,0)</f>
        <v>0</v>
      </c>
      <c r="HB35" s="142" t="e">
        <f>VLOOKUP(F35,Профиль!A35:FI1549,2,FALSE)</f>
        <v>#N/A</v>
      </c>
      <c r="HC35" s="142" t="str">
        <f>IF(HA35&gt;0,VLOOKUP(Бланк!$I$22,D35:F35,3,FALSE),"")</f>
        <v/>
      </c>
      <c r="HD35" s="142" t="e">
        <f t="shared" si="41"/>
        <v>#N/A</v>
      </c>
      <c r="HE35" s="142" t="e">
        <f t="shared" si="42"/>
        <v>#N/A</v>
      </c>
      <c r="HF35" s="142" t="str">
        <f>IF(ISERROR(HE35),"",INDEX(Профиль!$B$2:GV233,HE35,2))</f>
        <v/>
      </c>
      <c r="HG35" s="142" t="e">
        <f t="shared" si="43"/>
        <v>#N/A</v>
      </c>
      <c r="HH35" s="142">
        <f>IF(ISNUMBER(SEARCH(Бланк!$K$22,HF35)),MAX($HH$1:HH34)+1,0)</f>
        <v>0</v>
      </c>
      <c r="HI35" s="142" t="str">
        <f t="shared" si="44"/>
        <v/>
      </c>
      <c r="HJ35" s="142" t="e">
        <f t="shared" si="45"/>
        <v>#N/A</v>
      </c>
      <c r="IA35" s="142">
        <f>IF(ISNUMBER(SEARCH(Бланк!$I$24,D35)),MAX($IA$1:IA34)+1,0)</f>
        <v>0</v>
      </c>
      <c r="IB35" s="142" t="e">
        <f>VLOOKUP(F35,Профиль!A35:GI1549,2,FALSE)</f>
        <v>#N/A</v>
      </c>
      <c r="IC35" s="142" t="str">
        <f>IF(IA35&gt;0,VLOOKUP(Бланк!$I$24,D35:F35,3,FALSE),"")</f>
        <v/>
      </c>
      <c r="ID35" s="142" t="e">
        <f t="shared" si="46"/>
        <v>#N/A</v>
      </c>
      <c r="IE35" s="142" t="e">
        <f t="shared" si="47"/>
        <v>#N/A</v>
      </c>
      <c r="IF35" s="142" t="str">
        <f>IF(ISERROR(IE35),"",INDEX(Профиль!$B$2:HV233,IE35,2))</f>
        <v/>
      </c>
      <c r="IG35" s="142" t="e">
        <f>VLOOKUP(ROW(EA34),IA$2:$IC$201,3,FALSE)</f>
        <v>#N/A</v>
      </c>
      <c r="IH35" s="142">
        <f>IF(ISNUMBER(SEARCH(Бланк!$K$24,IF35)),MAX($IH$1:IH34)+1,0)</f>
        <v>0</v>
      </c>
      <c r="II35" s="142" t="str">
        <f t="shared" si="48"/>
        <v/>
      </c>
      <c r="IJ35" s="142" t="e">
        <f t="shared" si="49"/>
        <v>#N/A</v>
      </c>
    </row>
    <row r="36" spans="1:250" x14ac:dyDescent="0.25">
      <c r="A36" s="142">
        <v>36</v>
      </c>
      <c r="B36" s="142">
        <f>IF(AND($E$1="ПУСТО",Профиль!B36&lt;&gt;""),MAX($B$1:B35)+1,IF(ISNUMBER(SEARCH($E$1,Профиль!G36)),MAX($B$1:B35)+1,0))</f>
        <v>0</v>
      </c>
      <c r="D36" s="142" t="str">
        <f>IF(ISERROR(F36),"",INDEX(Профиль!$B$2:$E$1001,F36,1))</f>
        <v/>
      </c>
      <c r="E36" s="142" t="str">
        <f>IF(ISERROR(F36),"",INDEX(Профиль!$B$2:$E$1001,F36,2))</f>
        <v/>
      </c>
      <c r="F36" s="142" t="e">
        <f>MATCH(ROW(A35),$B$2:B42,0)</f>
        <v>#N/A</v>
      </c>
      <c r="G36" s="142" t="str">
        <f>IF(AND(COUNTIF(D$2:D36,D36)=1,D36&lt;&gt;""),COUNT(G$1:G35)+1,"")</f>
        <v/>
      </c>
      <c r="H36" s="142" t="str">
        <f t="shared" si="0"/>
        <v/>
      </c>
      <c r="I36" s="142" t="e">
        <f t="shared" si="1"/>
        <v>#N/A</v>
      </c>
      <c r="J36" s="142">
        <f>IF(ISNUMBER(SEARCH(Бланк!$I$6,D36)),MAX($J$1:J35)+1,0)</f>
        <v>0</v>
      </c>
      <c r="K36" s="142" t="e">
        <f>VLOOKUP(F36,Профиль!A36:AI1550,2,FALSE)</f>
        <v>#N/A</v>
      </c>
      <c r="L36" s="142" t="str">
        <f>IF(J36&gt;0,VLOOKUP(Бланк!$I$6,D36:F46,3,FALSE),"")</f>
        <v/>
      </c>
      <c r="M36" s="142" t="e">
        <f t="shared" si="2"/>
        <v>#N/A</v>
      </c>
      <c r="N36" s="142" t="e">
        <f t="shared" si="3"/>
        <v>#N/A</v>
      </c>
      <c r="O36" s="142" t="str">
        <f>IF(ISERROR(N36),"",INDEX(Профиль!$B$2:DD15040,N36,2))</f>
        <v/>
      </c>
      <c r="P36" s="142" t="e">
        <f t="shared" si="4"/>
        <v>#N/A</v>
      </c>
      <c r="Q36" s="142">
        <f>IF(ISNUMBER(SEARCH(Бланк!$K$6,O36)),MAX($Q$1:Q35)+1,0)</f>
        <v>0</v>
      </c>
      <c r="R36" s="142" t="str">
        <f t="shared" si="5"/>
        <v/>
      </c>
      <c r="S36" s="142" t="e">
        <f t="shared" si="6"/>
        <v>#N/A</v>
      </c>
      <c r="AA36" s="142">
        <f>IF(ISNUMBER(SEARCH(Бланк!$I$8,D36)),MAX($AA$1:AA35)+1,0)</f>
        <v>0</v>
      </c>
      <c r="AB36" s="142" t="e">
        <f>VLOOKUP(F36,Профиль!A36:AI1550,2,FALSE)</f>
        <v>#N/A</v>
      </c>
      <c r="AC36" s="142" t="str">
        <f>IF(AA36&gt;0,VLOOKUP(Бланк!$I$8,D36:F36,3,FALSE),"")</f>
        <v/>
      </c>
      <c r="AD36" s="142" t="e">
        <f t="shared" si="7"/>
        <v>#N/A</v>
      </c>
      <c r="AE36" s="142" t="e">
        <f t="shared" si="8"/>
        <v>#N/A</v>
      </c>
      <c r="AF36" s="142" t="str">
        <f>IF(ISERROR(AE36),"",INDEX(Профиль!$B$2:V234,AE36,2))</f>
        <v/>
      </c>
      <c r="AG36" s="142" t="e">
        <f t="shared" si="9"/>
        <v>#N/A</v>
      </c>
      <c r="AH36" s="142">
        <f>IF(ISNUMBER(SEARCH(Бланк!$K$8,AF36)),MAX($AH$1:AH35)+1,0)</f>
        <v>0</v>
      </c>
      <c r="AI36" s="142" t="str">
        <f t="shared" si="10"/>
        <v/>
      </c>
      <c r="BA36" s="142">
        <f>IF(ISNUMBER(SEARCH(Бланк!$I$10,D36)),MAX($BA$1:BA35)+1,0)</f>
        <v>0</v>
      </c>
      <c r="BB36" s="142" t="e">
        <f>VLOOKUP(F36,Профиль!A36:AI1550,2,FALSE)</f>
        <v>#N/A</v>
      </c>
      <c r="BC36" s="142" t="str">
        <f>IF(BA36&gt;0,VLOOKUP(Бланк!$I$10,D36:F36,3,FALSE),"")</f>
        <v/>
      </c>
      <c r="BD36" s="142" t="e">
        <f t="shared" si="13"/>
        <v>#N/A</v>
      </c>
      <c r="BE36" s="142" t="e">
        <f t="shared" si="14"/>
        <v>#N/A</v>
      </c>
      <c r="BF36" s="142" t="str">
        <f>IF(ISERROR(BE36),"",INDEX(Профиль!$B$2:AV234,BE36,2))</f>
        <v/>
      </c>
      <c r="BG36" s="142" t="e">
        <f t="shared" si="15"/>
        <v>#N/A</v>
      </c>
      <c r="BH36" s="142">
        <f>IF(ISNUMBER(SEARCH(Бланк!$K$10,BF36)),MAX($BH$1:BH35)+1,0)</f>
        <v>0</v>
      </c>
      <c r="BI36" s="142" t="str">
        <f t="shared" si="16"/>
        <v/>
      </c>
      <c r="CA36" s="142">
        <f>IF(ISNUMBER(SEARCH(Бланк!$I$12,D36)),MAX($CA$1:CA35)+1,0)</f>
        <v>0</v>
      </c>
      <c r="CB36" s="142" t="e">
        <f>VLOOKUP(F36,Профиль!A36:AI1550,2,FALSE)</f>
        <v>#N/A</v>
      </c>
      <c r="CC36" s="142" t="str">
        <f>IF(CA36&gt;0,VLOOKUP(Бланк!$I$12,D36:F36,3,FALSE),"")</f>
        <v/>
      </c>
      <c r="CD36" s="142" t="e">
        <f t="shared" si="17"/>
        <v>#N/A</v>
      </c>
      <c r="CE36" s="142" t="e">
        <f t="shared" si="18"/>
        <v>#N/A</v>
      </c>
      <c r="CF36" s="142" t="str">
        <f>IF(ISERROR(CE36),"",INDEX(Профиль!$B$2:BV234,CE36,2))</f>
        <v/>
      </c>
      <c r="CG36" s="142" t="e">
        <f t="shared" si="19"/>
        <v>#N/A</v>
      </c>
      <c r="CH36" s="142">
        <f>IF(ISNUMBER(SEARCH(Бланк!$K$12,CF36)),MAX($CH$1:CH35)+1,0)</f>
        <v>0</v>
      </c>
      <c r="CI36" s="142" t="str">
        <f t="shared" si="20"/>
        <v/>
      </c>
      <c r="CJ36" s="142" t="e">
        <f t="shared" si="21"/>
        <v>#N/A</v>
      </c>
      <c r="DA36" s="142">
        <f>IF(ISNUMBER(SEARCH(Бланк!$I$14,D36)),MAX($DA$1:DA35)+1,0)</f>
        <v>0</v>
      </c>
      <c r="DB36" s="142" t="e">
        <f>VLOOKUP(F36,Профиль!A36:BI1550,2,FALSE)</f>
        <v>#N/A</v>
      </c>
      <c r="DC36" s="142" t="str">
        <f>IF(DA36&gt;0,VLOOKUP(Бланк!$I$14,D36:F36,3,FALSE),"")</f>
        <v/>
      </c>
      <c r="DD36" s="142" t="e">
        <f t="shared" si="22"/>
        <v>#N/A</v>
      </c>
      <c r="DE36" s="142" t="e">
        <f t="shared" si="23"/>
        <v>#N/A</v>
      </c>
      <c r="DF36" s="142" t="str">
        <f>IF(ISERROR(DE36),"",INDEX(Профиль!$B$2:CV234,DE36,2))</f>
        <v/>
      </c>
      <c r="DG36" s="142" t="e">
        <f t="shared" si="24"/>
        <v>#N/A</v>
      </c>
      <c r="DH36" s="142">
        <f>IF(ISNUMBER(SEARCH(Бланк!$K$14,DF36)),MAX($DH$1:DH35)+1,0)</f>
        <v>0</v>
      </c>
      <c r="DI36" s="142" t="str">
        <f t="shared" si="25"/>
        <v/>
      </c>
      <c r="DJ36" s="142" t="e">
        <f t="shared" si="26"/>
        <v>#N/A</v>
      </c>
      <c r="EA36" s="142">
        <f>IF(ISNUMBER(SEARCH(Бланк!$I$16,D36)),MAX($EA$1:EA35)+1,0)</f>
        <v>0</v>
      </c>
      <c r="EB36" s="142" t="e">
        <f>VLOOKUP(F36,Профиль!A36:CI1550,2,FALSE)</f>
        <v>#N/A</v>
      </c>
      <c r="EC36" s="142" t="str">
        <f>IF(EA36&gt;0,VLOOKUP(Бланк!$I$16,D36:F36,3,FALSE),"")</f>
        <v/>
      </c>
      <c r="ED36" s="142" t="e">
        <f t="shared" si="27"/>
        <v>#N/A</v>
      </c>
      <c r="EE36" s="142" t="e">
        <f t="shared" si="28"/>
        <v>#N/A</v>
      </c>
      <c r="EF36" s="142" t="str">
        <f>IF(ISERROR(EE36),"",INDEX(Профиль!$B$2:DV234,EE36,2))</f>
        <v/>
      </c>
      <c r="EG36" s="142" t="e">
        <f t="shared" si="29"/>
        <v>#N/A</v>
      </c>
      <c r="EH36" s="142">
        <f>IF(ISNUMBER(SEARCH(Бланк!$K$16,EF36)),MAX($EH$1:EH35)+1,0)</f>
        <v>0</v>
      </c>
      <c r="EI36" s="142" t="str">
        <f t="shared" si="30"/>
        <v/>
      </c>
      <c r="EJ36" s="142" t="e">
        <f t="shared" si="51"/>
        <v>#N/A</v>
      </c>
      <c r="FA36" s="142">
        <f>IF(ISNUMBER(SEARCH(Бланк!$I$18,D36)),MAX($FA$1:FA35)+1,0)</f>
        <v>0</v>
      </c>
      <c r="FB36" s="142" t="e">
        <f>VLOOKUP(F36,Профиль!A36:DI1550,2,FALSE)</f>
        <v>#N/A</v>
      </c>
      <c r="FC36" s="142" t="str">
        <f>IF(FA36&gt;0,VLOOKUP(Бланк!$I$18,D36:F36,3,FALSE),"")</f>
        <v/>
      </c>
      <c r="FD36" s="142" t="e">
        <f t="shared" si="31"/>
        <v>#N/A</v>
      </c>
      <c r="FE36" s="142" t="e">
        <f t="shared" si="32"/>
        <v>#N/A</v>
      </c>
      <c r="FF36" s="142" t="str">
        <f>IF(ISERROR(FE36),"",INDEX(Профиль!$B$2:EV234,FE36,2))</f>
        <v/>
      </c>
      <c r="FG36" s="142" t="e">
        <f t="shared" si="33"/>
        <v>#N/A</v>
      </c>
      <c r="FH36" s="142">
        <f>IF(ISNUMBER(SEARCH(Бланк!$K$18,FF36)),MAX($FH$1:FH35)+1,0)</f>
        <v>0</v>
      </c>
      <c r="FI36" s="142" t="str">
        <f t="shared" si="34"/>
        <v/>
      </c>
      <c r="FJ36" s="142" t="e">
        <f t="shared" si="35"/>
        <v>#N/A</v>
      </c>
      <c r="GA36" s="142">
        <f>IF(ISNUMBER(SEARCH(Бланк!$I$20,D36)),MAX($GA$1:GA35)+1,0)</f>
        <v>0</v>
      </c>
      <c r="GB36" s="142" t="e">
        <f>VLOOKUP(F36,Профиль!A36:EI1550,2,FALSE)</f>
        <v>#N/A</v>
      </c>
      <c r="GC36" s="142" t="str">
        <f>IF(GA36&gt;0,VLOOKUP(Бланк!$I$20,D36:F36,3,FALSE),"")</f>
        <v/>
      </c>
      <c r="GD36" s="142" t="e">
        <f t="shared" si="36"/>
        <v>#N/A</v>
      </c>
      <c r="GE36" s="142" t="e">
        <f t="shared" si="37"/>
        <v>#N/A</v>
      </c>
      <c r="GF36" s="142" t="str">
        <f>IF(ISERROR(GE36),"",INDEX(Профиль!$B$2:FV234,GE36,2))</f>
        <v/>
      </c>
      <c r="GG36" s="142" t="e">
        <f t="shared" si="38"/>
        <v>#N/A</v>
      </c>
      <c r="GH36" s="142">
        <f>IF(ISNUMBER(SEARCH(Бланк!$K$20,GF36)),MAX($GH$1:GH35)+1,0)</f>
        <v>0</v>
      </c>
      <c r="GI36" s="142" t="str">
        <f t="shared" si="39"/>
        <v/>
      </c>
      <c r="GJ36" s="142" t="e">
        <f t="shared" si="40"/>
        <v>#N/A</v>
      </c>
      <c r="HA36" s="142">
        <f>IF(ISNUMBER(SEARCH(Бланк!$I$22,D36)),MAX($HA$1:HA35)+1,0)</f>
        <v>0</v>
      </c>
      <c r="HB36" s="142" t="e">
        <f>VLOOKUP(F36,Профиль!A36:FI1550,2,FALSE)</f>
        <v>#N/A</v>
      </c>
      <c r="HC36" s="142" t="str">
        <f>IF(HA36&gt;0,VLOOKUP(Бланк!$I$22,D36:F36,3,FALSE),"")</f>
        <v/>
      </c>
      <c r="HD36" s="142" t="e">
        <f t="shared" si="41"/>
        <v>#N/A</v>
      </c>
      <c r="HE36" s="142" t="e">
        <f t="shared" si="42"/>
        <v>#N/A</v>
      </c>
      <c r="HF36" s="142" t="str">
        <f>IF(ISERROR(HE36),"",INDEX(Профиль!$B$2:GV234,HE36,2))</f>
        <v/>
      </c>
      <c r="HG36" s="142" t="e">
        <f t="shared" si="43"/>
        <v>#N/A</v>
      </c>
      <c r="HH36" s="142">
        <f>IF(ISNUMBER(SEARCH(Бланк!$K$22,HF36)),MAX($HH$1:HH35)+1,0)</f>
        <v>0</v>
      </c>
      <c r="HI36" s="142" t="str">
        <f t="shared" si="44"/>
        <v/>
      </c>
      <c r="HJ36" s="142" t="e">
        <f t="shared" si="45"/>
        <v>#N/A</v>
      </c>
      <c r="IA36" s="142">
        <f>IF(ISNUMBER(SEARCH(Бланк!$I$24,D36)),MAX($IA$1:IA35)+1,0)</f>
        <v>0</v>
      </c>
      <c r="IB36" s="142" t="e">
        <f>VLOOKUP(F36,Профиль!A36:GI1550,2,FALSE)</f>
        <v>#N/A</v>
      </c>
      <c r="IC36" s="142" t="str">
        <f>IF(IA36&gt;0,VLOOKUP(Бланк!$I$24,D36:F36,3,FALSE),"")</f>
        <v/>
      </c>
      <c r="ID36" s="142" t="e">
        <f t="shared" si="46"/>
        <v>#N/A</v>
      </c>
      <c r="IE36" s="142" t="e">
        <f t="shared" si="47"/>
        <v>#N/A</v>
      </c>
      <c r="IF36" s="142" t="str">
        <f>IF(ISERROR(IE36),"",INDEX(Профиль!$B$2:HV234,IE36,2))</f>
        <v/>
      </c>
      <c r="IG36" s="142" t="e">
        <f>VLOOKUP(ROW(EA35),IA$2:$IC$201,3,FALSE)</f>
        <v>#N/A</v>
      </c>
      <c r="IH36" s="142">
        <f>IF(ISNUMBER(SEARCH(Бланк!$K$24,IF36)),MAX($IH$1:IH35)+1,0)</f>
        <v>0</v>
      </c>
      <c r="II36" s="142" t="str">
        <f t="shared" si="48"/>
        <v/>
      </c>
      <c r="IJ36" s="142" t="e">
        <f t="shared" si="49"/>
        <v>#N/A</v>
      </c>
    </row>
    <row r="37" spans="1:250" x14ac:dyDescent="0.25">
      <c r="A37" s="142">
        <v>37</v>
      </c>
      <c r="B37" s="142">
        <f>IF(AND($E$1="ПУСТО",Профиль!B37&lt;&gt;""),MAX($B$1:B36)+1,IF(ISNUMBER(SEARCH($E$1,Профиль!G37)),MAX($B$1:B36)+1,0))</f>
        <v>0</v>
      </c>
      <c r="D37" s="142" t="str">
        <f>IF(ISERROR(F37),"",INDEX(Профиль!$B$2:$E$1001,F37,1))</f>
        <v/>
      </c>
      <c r="E37" s="142" t="str">
        <f>IF(ISERROR(F37),"",INDEX(Профиль!$B$2:$E$1001,F37,2))</f>
        <v/>
      </c>
      <c r="F37" s="142" t="e">
        <f>MATCH(ROW(A36),$B$2:B43,0)</f>
        <v>#N/A</v>
      </c>
      <c r="G37" s="142" t="str">
        <f>IF(AND(COUNTIF(D$2:D37,D37)=1,D37&lt;&gt;""),COUNT(G$1:G36)+1,"")</f>
        <v/>
      </c>
      <c r="H37" s="142" t="str">
        <f t="shared" si="0"/>
        <v/>
      </c>
      <c r="I37" s="142" t="e">
        <f t="shared" si="1"/>
        <v>#N/A</v>
      </c>
      <c r="J37" s="142">
        <f>IF(ISNUMBER(SEARCH(Бланк!$I$6,D37)),MAX($J$1:J36)+1,0)</f>
        <v>0</v>
      </c>
      <c r="K37" s="142" t="e">
        <f>VLOOKUP(F37,Профиль!A37:AI1551,2,FALSE)</f>
        <v>#N/A</v>
      </c>
      <c r="L37" s="142" t="str">
        <f>IF(J37&gt;0,VLOOKUP(Бланк!$I$6,D37:F47,3,FALSE),"")</f>
        <v/>
      </c>
      <c r="M37" s="142" t="e">
        <f t="shared" si="2"/>
        <v>#N/A</v>
      </c>
      <c r="N37" s="142" t="e">
        <f t="shared" si="3"/>
        <v>#N/A</v>
      </c>
      <c r="O37" s="142" t="str">
        <f>IF(ISERROR(N37),"",INDEX(Профиль!$B$2:DD15041,N37,2))</f>
        <v/>
      </c>
      <c r="P37" s="142" t="e">
        <f t="shared" si="4"/>
        <v>#N/A</v>
      </c>
      <c r="Q37" s="142">
        <f>IF(ISNUMBER(SEARCH(Бланк!$K$6,O37)),MAX($Q$1:Q36)+1,0)</f>
        <v>0</v>
      </c>
      <c r="R37" s="142" t="str">
        <f t="shared" si="5"/>
        <v/>
      </c>
      <c r="S37" s="142" t="e">
        <f t="shared" si="6"/>
        <v>#N/A</v>
      </c>
      <c r="U37" s="142">
        <f>Бланк!E6</f>
        <v>1250</v>
      </c>
      <c r="AA37" s="142">
        <f>IF(ISNUMBER(SEARCH(Бланк!$I$8,D37)),MAX($AA$1:AA36)+1,0)</f>
        <v>0</v>
      </c>
      <c r="AB37" s="142" t="e">
        <f>VLOOKUP(F37,Профиль!A37:AI1551,2,FALSE)</f>
        <v>#N/A</v>
      </c>
      <c r="AC37" s="142" t="str">
        <f>IF(AA37&gt;0,VLOOKUP(Бланк!$I$8,D37:F37,3,FALSE),"")</f>
        <v/>
      </c>
      <c r="AD37" s="142" t="e">
        <f t="shared" si="7"/>
        <v>#N/A</v>
      </c>
      <c r="AE37" s="142" t="e">
        <f t="shared" si="8"/>
        <v>#N/A</v>
      </c>
      <c r="AF37" s="142" t="str">
        <f>IF(ISERROR(AE37),"",INDEX(Профиль!$B$2:V235,AE37,2))</f>
        <v/>
      </c>
      <c r="AG37" s="142" t="e">
        <f t="shared" si="9"/>
        <v>#N/A</v>
      </c>
      <c r="AH37" s="142">
        <f>IF(ISNUMBER(SEARCH(Бланк!$K$8,AF37)),MAX($AH$1:AH36)+1,0)</f>
        <v>0</v>
      </c>
      <c r="AI37" s="142" t="str">
        <f t="shared" si="10"/>
        <v/>
      </c>
      <c r="AL37" s="142">
        <f>Бланк!$E8</f>
        <v>0</v>
      </c>
      <c r="BA37" s="142">
        <f>IF(ISNUMBER(SEARCH(Бланк!$I$10,D37)),MAX($BA$1:BA36)+1,0)</f>
        <v>0</v>
      </c>
      <c r="BB37" s="142" t="e">
        <f>VLOOKUP(F37,Профиль!A37:AI1551,2,FALSE)</f>
        <v>#N/A</v>
      </c>
      <c r="BC37" s="142" t="str">
        <f>IF(BA37&gt;0,VLOOKUP(Бланк!$I$10,D37:F37,3,FALSE),"")</f>
        <v/>
      </c>
      <c r="BD37" s="142" t="e">
        <f t="shared" si="13"/>
        <v>#N/A</v>
      </c>
      <c r="BE37" s="142" t="e">
        <f t="shared" si="14"/>
        <v>#N/A</v>
      </c>
      <c r="BF37" s="142" t="str">
        <f>IF(ISERROR(BE37),"",INDEX(Профиль!$B$2:AV235,BE37,2))</f>
        <v/>
      </c>
      <c r="BG37" s="142" t="e">
        <f t="shared" si="15"/>
        <v>#N/A</v>
      </c>
      <c r="BH37" s="142">
        <f>IF(ISNUMBER(SEARCH(Бланк!$K$10,BF37)),MAX($BH$1:BH36)+1,0)</f>
        <v>0</v>
      </c>
      <c r="BI37" s="142" t="str">
        <f t="shared" si="16"/>
        <v/>
      </c>
      <c r="BL37" s="142">
        <f>Бланк!$E10</f>
        <v>0</v>
      </c>
      <c r="CA37" s="142">
        <f>IF(ISNUMBER(SEARCH(Бланк!$I$12,D37)),MAX($CA$1:CA36)+1,0)</f>
        <v>0</v>
      </c>
      <c r="CB37" s="142" t="e">
        <f>VLOOKUP(F37,Профиль!A37:AI1551,2,FALSE)</f>
        <v>#N/A</v>
      </c>
      <c r="CC37" s="142" t="str">
        <f>IF(CA37&gt;0,VLOOKUP(Бланк!$I$12,D37:F37,3,FALSE),"")</f>
        <v/>
      </c>
      <c r="CD37" s="142" t="e">
        <f t="shared" si="17"/>
        <v>#N/A</v>
      </c>
      <c r="CE37" s="142" t="e">
        <f t="shared" si="18"/>
        <v>#N/A</v>
      </c>
      <c r="CF37" s="142" t="str">
        <f>IF(ISERROR(CE37),"",INDEX(Профиль!$B$2:BV235,CE37,2))</f>
        <v/>
      </c>
      <c r="CG37" s="142" t="e">
        <f t="shared" si="19"/>
        <v>#N/A</v>
      </c>
      <c r="CH37" s="142">
        <f>IF(ISNUMBER(SEARCH(Бланк!$K$12,CF37)),MAX($CH$1:CH36)+1,0)</f>
        <v>0</v>
      </c>
      <c r="CI37" s="142" t="str">
        <f t="shared" si="20"/>
        <v/>
      </c>
      <c r="CJ37" s="142" t="e">
        <f t="shared" si="21"/>
        <v>#N/A</v>
      </c>
      <c r="CL37" s="142">
        <f>Бланк!$E12</f>
        <v>0</v>
      </c>
      <c r="DA37" s="142">
        <f>IF(ISNUMBER(SEARCH(Бланк!$I$14,D37)),MAX($DA$1:DA36)+1,0)</f>
        <v>0</v>
      </c>
      <c r="DB37" s="142" t="e">
        <f>VLOOKUP(F37,Профиль!A37:BI1551,2,FALSE)</f>
        <v>#N/A</v>
      </c>
      <c r="DC37" s="142" t="str">
        <f>IF(DA37&gt;0,VLOOKUP(Бланк!$I$14,D37:F37,3,FALSE),"")</f>
        <v/>
      </c>
      <c r="DD37" s="142" t="e">
        <f t="shared" si="22"/>
        <v>#N/A</v>
      </c>
      <c r="DE37" s="142" t="e">
        <f t="shared" si="23"/>
        <v>#N/A</v>
      </c>
      <c r="DF37" s="142" t="str">
        <f>IF(ISERROR(DE37),"",INDEX(Профиль!$B$2:CV235,DE37,2))</f>
        <v/>
      </c>
      <c r="DG37" s="142" t="e">
        <f t="shared" si="24"/>
        <v>#N/A</v>
      </c>
      <c r="DH37" s="142">
        <f>IF(ISNUMBER(SEARCH(Бланк!$K$14,DF37)),MAX($DH$1:DH36)+1,0)</f>
        <v>0</v>
      </c>
      <c r="DI37" s="142" t="str">
        <f t="shared" si="25"/>
        <v/>
      </c>
      <c r="DJ37" s="142" t="e">
        <f t="shared" si="26"/>
        <v>#N/A</v>
      </c>
      <c r="DL37" s="142">
        <f>Бланк!$E14</f>
        <v>0</v>
      </c>
      <c r="EA37" s="142">
        <f>IF(ISNUMBER(SEARCH(Бланк!$I$16,D37)),MAX($EA$1:EA36)+1,0)</f>
        <v>0</v>
      </c>
      <c r="EB37" s="142" t="e">
        <f>VLOOKUP(F37,Профиль!A37:CI1551,2,FALSE)</f>
        <v>#N/A</v>
      </c>
      <c r="EC37" s="142" t="str">
        <f>IF(EA37&gt;0,VLOOKUP(Бланк!$I$16,D37:F37,3,FALSE),"")</f>
        <v/>
      </c>
      <c r="ED37" s="142" t="e">
        <f t="shared" si="27"/>
        <v>#N/A</v>
      </c>
      <c r="EE37" s="142" t="e">
        <f t="shared" si="28"/>
        <v>#N/A</v>
      </c>
      <c r="EF37" s="142" t="str">
        <f>IF(ISERROR(EE37),"",INDEX(Профиль!$B$2:DV235,EE37,2))</f>
        <v/>
      </c>
      <c r="EG37" s="142" t="e">
        <f t="shared" si="29"/>
        <v>#N/A</v>
      </c>
      <c r="EH37" s="142">
        <f>IF(ISNUMBER(SEARCH(Бланк!$K$16,EF37)),MAX($EH$1:EH36)+1,0)</f>
        <v>0</v>
      </c>
      <c r="EI37" s="142" t="str">
        <f t="shared" si="30"/>
        <v/>
      </c>
      <c r="EJ37" s="142" t="e">
        <f t="shared" si="51"/>
        <v>#N/A</v>
      </c>
      <c r="EL37" s="142">
        <f>Бланк!$E16</f>
        <v>0</v>
      </c>
      <c r="FA37" s="142">
        <f>IF(ISNUMBER(SEARCH(Бланк!$I$18,D37)),MAX($FA$1:FA36)+1,0)</f>
        <v>0</v>
      </c>
      <c r="FB37" s="142" t="e">
        <f>VLOOKUP(F37,Профиль!A37:DI1551,2,FALSE)</f>
        <v>#N/A</v>
      </c>
      <c r="FC37" s="142" t="str">
        <f>IF(FA37&gt;0,VLOOKUP(Бланк!$I$18,D37:F37,3,FALSE),"")</f>
        <v/>
      </c>
      <c r="FD37" s="142" t="e">
        <f t="shared" si="31"/>
        <v>#N/A</v>
      </c>
      <c r="FE37" s="142" t="e">
        <f t="shared" si="32"/>
        <v>#N/A</v>
      </c>
      <c r="FF37" s="142" t="str">
        <f>IF(ISERROR(FE37),"",INDEX(Профиль!$B$2:EV235,FE37,2))</f>
        <v/>
      </c>
      <c r="FG37" s="142" t="e">
        <f t="shared" si="33"/>
        <v>#N/A</v>
      </c>
      <c r="FH37" s="142">
        <f>IF(ISNUMBER(SEARCH(Бланк!$K$18,FF37)),MAX($FH$1:FH36)+1,0)</f>
        <v>0</v>
      </c>
      <c r="FI37" s="142" t="str">
        <f t="shared" si="34"/>
        <v/>
      </c>
      <c r="FJ37" s="142" t="e">
        <f t="shared" si="35"/>
        <v>#N/A</v>
      </c>
      <c r="FL37" s="142">
        <f>Бланк!$E18</f>
        <v>0</v>
      </c>
      <c r="GA37" s="142">
        <f>IF(ISNUMBER(SEARCH(Бланк!$I$20,D37)),MAX($GA$1:GA36)+1,0)</f>
        <v>0</v>
      </c>
      <c r="GB37" s="142" t="e">
        <f>VLOOKUP(F37,Профиль!A37:EI1551,2,FALSE)</f>
        <v>#N/A</v>
      </c>
      <c r="GC37" s="142" t="str">
        <f>IF(GA37&gt;0,VLOOKUP(Бланк!$I$20,D37:F37,3,FALSE),"")</f>
        <v/>
      </c>
      <c r="GD37" s="142" t="e">
        <f t="shared" si="36"/>
        <v>#N/A</v>
      </c>
      <c r="GE37" s="142" t="e">
        <f t="shared" si="37"/>
        <v>#N/A</v>
      </c>
      <c r="GF37" s="142" t="str">
        <f>IF(ISERROR(GE37),"",INDEX(Профиль!$B$2:FV235,GE37,2))</f>
        <v/>
      </c>
      <c r="GG37" s="142" t="e">
        <f t="shared" si="38"/>
        <v>#N/A</v>
      </c>
      <c r="GH37" s="142">
        <f>IF(ISNUMBER(SEARCH(Бланк!$K$20,GF37)),MAX($GH$1:GH36)+1,0)</f>
        <v>0</v>
      </c>
      <c r="GI37" s="142" t="str">
        <f t="shared" si="39"/>
        <v/>
      </c>
      <c r="GJ37" s="142" t="e">
        <f t="shared" si="40"/>
        <v>#N/A</v>
      </c>
      <c r="GL37" s="142">
        <f>Бланк!$E20</f>
        <v>0</v>
      </c>
      <c r="HA37" s="142">
        <f>IF(ISNUMBER(SEARCH(Бланк!$I$22,D37)),MAX($HA$1:HA36)+1,0)</f>
        <v>0</v>
      </c>
      <c r="HB37" s="142" t="e">
        <f>VLOOKUP(F37,Профиль!A37:FI1551,2,FALSE)</f>
        <v>#N/A</v>
      </c>
      <c r="HC37" s="142" t="str">
        <f>IF(HA37&gt;0,VLOOKUP(Бланк!$I$22,D37:F37,3,FALSE),"")</f>
        <v/>
      </c>
      <c r="HD37" s="142" t="e">
        <f t="shared" si="41"/>
        <v>#N/A</v>
      </c>
      <c r="HE37" s="142" t="e">
        <f t="shared" si="42"/>
        <v>#N/A</v>
      </c>
      <c r="HF37" s="142" t="str">
        <f>IF(ISERROR(HE37),"",INDEX(Профиль!$B$2:GV235,HE37,2))</f>
        <v/>
      </c>
      <c r="HG37" s="142" t="e">
        <f t="shared" si="43"/>
        <v>#N/A</v>
      </c>
      <c r="HH37" s="142">
        <f>IF(ISNUMBER(SEARCH(Бланк!$K$22,HF37)),MAX($HH$1:HH36)+1,0)</f>
        <v>0</v>
      </c>
      <c r="HI37" s="142" t="str">
        <f t="shared" si="44"/>
        <v/>
      </c>
      <c r="HJ37" s="142" t="e">
        <f t="shared" si="45"/>
        <v>#N/A</v>
      </c>
      <c r="HL37" s="142">
        <f>Бланк!$E22</f>
        <v>0</v>
      </c>
      <c r="IA37" s="142">
        <f>IF(ISNUMBER(SEARCH(Бланк!$I$24,D37)),MAX($IA$1:IA36)+1,0)</f>
        <v>0</v>
      </c>
      <c r="IB37" s="142" t="e">
        <f>VLOOKUP(F37,Профиль!A37:GI1551,2,FALSE)</f>
        <v>#N/A</v>
      </c>
      <c r="IC37" s="142" t="str">
        <f>IF(IA37&gt;0,VLOOKUP(Бланк!$I$24,D37:F37,3,FALSE),"")</f>
        <v/>
      </c>
      <c r="ID37" s="142" t="e">
        <f t="shared" si="46"/>
        <v>#N/A</v>
      </c>
      <c r="IE37" s="142" t="e">
        <f t="shared" si="47"/>
        <v>#N/A</v>
      </c>
      <c r="IF37" s="142" t="str">
        <f>IF(ISERROR(IE37),"",INDEX(Профиль!$B$2:HV235,IE37,2))</f>
        <v/>
      </c>
      <c r="IG37" s="142" t="e">
        <f>VLOOKUP(ROW(EA36),IA$2:$IC$201,3,FALSE)</f>
        <v>#N/A</v>
      </c>
      <c r="IH37" s="142">
        <f>IF(ISNUMBER(SEARCH(Бланк!$K$24,IF37)),MAX($IH$1:IH36)+1,0)</f>
        <v>0</v>
      </c>
      <c r="II37" s="142" t="str">
        <f t="shared" si="48"/>
        <v/>
      </c>
      <c r="IJ37" s="142" t="e">
        <f t="shared" si="49"/>
        <v>#N/A</v>
      </c>
      <c r="IL37" s="142">
        <f>Бланк!$E24</f>
        <v>0</v>
      </c>
    </row>
    <row r="38" spans="1:250" x14ac:dyDescent="0.25">
      <c r="A38" s="142">
        <v>38</v>
      </c>
      <c r="B38" s="142">
        <f>IF(AND($E$1="ПУСТО",Профиль!B38&lt;&gt;""),MAX($B$1:B37)+1,IF(ISNUMBER(SEARCH($E$1,Профиль!G38)),MAX($B$1:B37)+1,0))</f>
        <v>0</v>
      </c>
      <c r="D38" s="142" t="str">
        <f>IF(ISERROR(F38),"",INDEX(Профиль!$B$2:$E$1001,F38,1))</f>
        <v/>
      </c>
      <c r="E38" s="142" t="str">
        <f>IF(ISERROR(F38),"",INDEX(Профиль!$B$2:$E$1001,F38,2))</f>
        <v/>
      </c>
      <c r="F38" s="142" t="e">
        <f>MATCH(ROW(A37),$B$2:B44,0)</f>
        <v>#N/A</v>
      </c>
      <c r="G38" s="142" t="str">
        <f>IF(AND(COUNTIF(D$2:D38,D38)=1,D38&lt;&gt;""),COUNT(G$1:G37)+1,"")</f>
        <v/>
      </c>
      <c r="H38" s="142" t="str">
        <f t="shared" si="0"/>
        <v/>
      </c>
      <c r="I38" s="142" t="e">
        <f t="shared" si="1"/>
        <v>#N/A</v>
      </c>
      <c r="J38" s="142">
        <f>IF(ISNUMBER(SEARCH(Бланк!$I$6,D38)),MAX($J$1:J37)+1,0)</f>
        <v>0</v>
      </c>
      <c r="K38" s="142" t="e">
        <f>VLOOKUP(F38,Профиль!A38:AI1552,2,FALSE)</f>
        <v>#N/A</v>
      </c>
      <c r="L38" s="142" t="str">
        <f>IF(J38&gt;0,VLOOKUP(Бланк!$I$6,D38:F48,3,FALSE),"")</f>
        <v/>
      </c>
      <c r="M38" s="142" t="e">
        <f t="shared" si="2"/>
        <v>#N/A</v>
      </c>
      <c r="N38" s="142" t="e">
        <f t="shared" si="3"/>
        <v>#N/A</v>
      </c>
      <c r="O38" s="142" t="str">
        <f>IF(ISERROR(N38),"",INDEX(Профиль!$B$2:DD15042,N38,2))</f>
        <v/>
      </c>
      <c r="P38" s="142" t="e">
        <f t="shared" si="4"/>
        <v>#N/A</v>
      </c>
      <c r="Q38" s="142">
        <f>IF(ISNUMBER(SEARCH(Бланк!$K$6,O38)),MAX($Q$1:Q37)+1,0)</f>
        <v>0</v>
      </c>
      <c r="R38" s="142" t="str">
        <f t="shared" si="5"/>
        <v/>
      </c>
      <c r="S38" s="142" t="e">
        <f t="shared" si="6"/>
        <v>#N/A</v>
      </c>
      <c r="U38" s="142">
        <f>Бланк!G6</f>
        <v>429</v>
      </c>
      <c r="V38" s="142">
        <f>INDEX(Профиль!$B$2:$Y$1001,U2,10)</f>
        <v>240</v>
      </c>
      <c r="W38" s="142" t="b">
        <f>AND(U37&gt;=V38)</f>
        <v>1</v>
      </c>
      <c r="AA38" s="142">
        <f>IF(ISNUMBER(SEARCH(Бланк!$I$8,D38)),MAX($AA$1:AA37)+1,0)</f>
        <v>0</v>
      </c>
      <c r="AB38" s="142" t="e">
        <f>VLOOKUP(F38,Профиль!A38:AI1552,2,FALSE)</f>
        <v>#N/A</v>
      </c>
      <c r="AC38" s="142" t="str">
        <f>IF(AA38&gt;0,VLOOKUP(Бланк!$I$8,D38:F38,3,FALSE),"")</f>
        <v/>
      </c>
      <c r="AD38" s="142" t="e">
        <f t="shared" si="7"/>
        <v>#N/A</v>
      </c>
      <c r="AL38" s="142">
        <f>Бланк!$G8</f>
        <v>0</v>
      </c>
      <c r="AM38" s="142" t="e">
        <f>INDEX(Профиль!$B$2:$Y$1001,AL2,10)</f>
        <v>#N/A</v>
      </c>
      <c r="AN38" s="142" t="e">
        <f>AND(AL37&gt;=AM38)</f>
        <v>#N/A</v>
      </c>
      <c r="BA38" s="142">
        <f>IF(ISNUMBER(SEARCH(Бланк!$I$10,D38)),MAX($BA$1:BA37)+1,0)</f>
        <v>0</v>
      </c>
      <c r="BB38" s="142" t="e">
        <f>VLOOKUP(F38,Профиль!A38:AI1552,2,FALSE)</f>
        <v>#N/A</v>
      </c>
      <c r="BC38" s="142" t="str">
        <f>IF(BA38&gt;0,VLOOKUP(Бланк!$I$10,D38:F38,3,FALSE),"")</f>
        <v/>
      </c>
      <c r="BD38" s="142" t="e">
        <f t="shared" si="13"/>
        <v>#N/A</v>
      </c>
      <c r="BE38" s="142" t="e">
        <f t="shared" si="14"/>
        <v>#N/A</v>
      </c>
      <c r="BF38" s="142" t="str">
        <f>IF(ISERROR(BE38),"",INDEX(Профиль!$B$2:AV236,BE38,2))</f>
        <v/>
      </c>
      <c r="BG38" s="142" t="e">
        <f t="shared" si="15"/>
        <v>#N/A</v>
      </c>
      <c r="BH38" s="142">
        <f>IF(ISNUMBER(SEARCH(Бланк!$K$10,BF38)),MAX($BH$1:BH37)+1,0)</f>
        <v>0</v>
      </c>
      <c r="BI38" s="142" t="str">
        <f t="shared" si="16"/>
        <v/>
      </c>
      <c r="BL38" s="142">
        <f>Бланк!$G10</f>
        <v>0</v>
      </c>
      <c r="BM38" s="142" t="e">
        <f>INDEX(Профиль!$B$2:$Y$1001,BL2,10)</f>
        <v>#N/A</v>
      </c>
      <c r="BN38" s="142" t="e">
        <f>AND(BL37&gt;=BM38)</f>
        <v>#N/A</v>
      </c>
      <c r="CA38" s="142">
        <f>IF(ISNUMBER(SEARCH(Бланк!$I$12,D38)),MAX($CA$1:CA37)+1,0)</f>
        <v>0</v>
      </c>
      <c r="CB38" s="142" t="e">
        <f>VLOOKUP(F38,Профиль!A38:AI1552,2,FALSE)</f>
        <v>#N/A</v>
      </c>
      <c r="CC38" s="142" t="str">
        <f>IF(CA38&gt;0,VLOOKUP(Бланк!$I$12,D38:F38,3,FALSE),"")</f>
        <v/>
      </c>
      <c r="CD38" s="142" t="e">
        <f t="shared" si="17"/>
        <v>#N/A</v>
      </c>
      <c r="CE38" s="142" t="e">
        <f t="shared" si="18"/>
        <v>#N/A</v>
      </c>
      <c r="CF38" s="142" t="str">
        <f>IF(ISERROR(CE38),"",INDEX(Профиль!$B$2:BV236,CE38,2))</f>
        <v/>
      </c>
      <c r="CG38" s="142" t="e">
        <f t="shared" si="19"/>
        <v>#N/A</v>
      </c>
      <c r="CH38" s="142">
        <f>IF(ISNUMBER(SEARCH(Бланк!$K$12,CF38)),MAX($CH$1:CH37)+1,0)</f>
        <v>0</v>
      </c>
      <c r="CI38" s="142" t="str">
        <f t="shared" si="20"/>
        <v/>
      </c>
      <c r="CJ38" s="142" t="e">
        <f t="shared" si="21"/>
        <v>#N/A</v>
      </c>
      <c r="CL38" s="142">
        <f>Бланк!$G12</f>
        <v>0</v>
      </c>
      <c r="CM38" s="142" t="e">
        <f>INDEX(Профиль!$B$2:$Y$1001,CL2,10)</f>
        <v>#N/A</v>
      </c>
      <c r="CN38" s="142" t="e">
        <f>AND(CL37&gt;=CM38)</f>
        <v>#N/A</v>
      </c>
      <c r="DA38" s="142">
        <f>IF(ISNUMBER(SEARCH(Бланк!$I$14,D38)),MAX($DA$1:DA37)+1,0)</f>
        <v>0</v>
      </c>
      <c r="DB38" s="142" t="e">
        <f>VLOOKUP(F38,Профиль!A38:BI1552,2,FALSE)</f>
        <v>#N/A</v>
      </c>
      <c r="DC38" s="142" t="str">
        <f>IF(DA38&gt;0,VLOOKUP(Бланк!$I$14,D38:F38,3,FALSE),"")</f>
        <v/>
      </c>
      <c r="DD38" s="142" t="e">
        <f t="shared" si="22"/>
        <v>#N/A</v>
      </c>
      <c r="DE38" s="142" t="e">
        <f t="shared" si="23"/>
        <v>#N/A</v>
      </c>
      <c r="DF38" s="142" t="str">
        <f>IF(ISERROR(DE38),"",INDEX(Профиль!$B$2:CV236,DE38,2))</f>
        <v/>
      </c>
      <c r="DG38" s="142" t="e">
        <f t="shared" si="24"/>
        <v>#N/A</v>
      </c>
      <c r="DH38" s="142">
        <f>IF(ISNUMBER(SEARCH(Бланк!$K$14,DF38)),MAX($DH$1:DH37)+1,0)</f>
        <v>0</v>
      </c>
      <c r="DI38" s="142" t="str">
        <f t="shared" si="25"/>
        <v/>
      </c>
      <c r="DJ38" s="142" t="e">
        <f t="shared" si="26"/>
        <v>#N/A</v>
      </c>
      <c r="DL38" s="142">
        <f>Бланк!$G14</f>
        <v>0</v>
      </c>
      <c r="DM38" s="142" t="e">
        <f>INDEX(Профиль!$B$2:$Y$1001,DL2,10)</f>
        <v>#N/A</v>
      </c>
      <c r="DN38" s="142" t="e">
        <f>AND(DL37&gt;=DM38)</f>
        <v>#N/A</v>
      </c>
      <c r="EA38" s="142">
        <f>IF(ISNUMBER(SEARCH(Бланк!$I$16,D38)),MAX($EA$1:EA37)+1,0)</f>
        <v>0</v>
      </c>
      <c r="EB38" s="142" t="e">
        <f>VLOOKUP(F38,Профиль!A38:CI1552,2,FALSE)</f>
        <v>#N/A</v>
      </c>
      <c r="EC38" s="142" t="str">
        <f>IF(EA38&gt;0,VLOOKUP(Бланк!$I$16,D38:F38,3,FALSE),"")</f>
        <v/>
      </c>
      <c r="ED38" s="142" t="e">
        <f t="shared" si="27"/>
        <v>#N/A</v>
      </c>
      <c r="EE38" s="142" t="e">
        <f t="shared" si="28"/>
        <v>#N/A</v>
      </c>
      <c r="EF38" s="142" t="str">
        <f>IF(ISERROR(EE38),"",INDEX(Профиль!$B$2:DV236,EE38,2))</f>
        <v/>
      </c>
      <c r="EG38" s="142" t="e">
        <f t="shared" si="29"/>
        <v>#N/A</v>
      </c>
      <c r="EH38" s="142">
        <f>IF(ISNUMBER(SEARCH(Бланк!$K$16,EF38)),MAX($EH$1:EH37)+1,0)</f>
        <v>0</v>
      </c>
      <c r="EI38" s="142" t="str">
        <f t="shared" si="30"/>
        <v/>
      </c>
      <c r="EJ38" s="142" t="e">
        <f t="shared" si="51"/>
        <v>#N/A</v>
      </c>
      <c r="EL38" s="142">
        <f>Бланк!$G16</f>
        <v>0</v>
      </c>
      <c r="EM38" s="142" t="e">
        <f>INDEX(Профиль!$B$2:$Y$1001,EL2,10)</f>
        <v>#N/A</v>
      </c>
      <c r="EN38" s="142" t="e">
        <f>AND(EL37&gt;=EM38)</f>
        <v>#N/A</v>
      </c>
      <c r="FA38" s="142">
        <f>IF(ISNUMBER(SEARCH(Бланк!$I$18,D38)),MAX($FA$1:FA37)+1,0)</f>
        <v>0</v>
      </c>
      <c r="FB38" s="142" t="e">
        <f>VLOOKUP(F38,Профиль!A38:DI1552,2,FALSE)</f>
        <v>#N/A</v>
      </c>
      <c r="FC38" s="142" t="str">
        <f>IF(FA38&gt;0,VLOOKUP(Бланк!$I$18,D38:F38,3,FALSE),"")</f>
        <v/>
      </c>
      <c r="FD38" s="142" t="e">
        <f t="shared" si="31"/>
        <v>#N/A</v>
      </c>
      <c r="FE38" s="142" t="e">
        <f t="shared" si="32"/>
        <v>#N/A</v>
      </c>
      <c r="FF38" s="142" t="str">
        <f>IF(ISERROR(FE38),"",INDEX(Профиль!$B$2:EV236,FE38,2))</f>
        <v/>
      </c>
      <c r="FG38" s="142" t="e">
        <f t="shared" si="33"/>
        <v>#N/A</v>
      </c>
      <c r="FH38" s="142">
        <f>IF(ISNUMBER(SEARCH(Бланк!$K$18,FF38)),MAX($FH$1:FH37)+1,0)</f>
        <v>0</v>
      </c>
      <c r="FI38" s="142" t="str">
        <f t="shared" si="34"/>
        <v/>
      </c>
      <c r="FJ38" s="142" t="e">
        <f t="shared" si="35"/>
        <v>#N/A</v>
      </c>
      <c r="FL38" s="142">
        <f>Бланк!$G18</f>
        <v>0</v>
      </c>
      <c r="FM38" s="142" t="e">
        <f>INDEX(Профиль!$B$2:$Y$1001,FL2,10)</f>
        <v>#N/A</v>
      </c>
      <c r="FN38" s="142" t="e">
        <f>AND(FL37&gt;=FM38)</f>
        <v>#N/A</v>
      </c>
      <c r="GA38" s="142">
        <f>IF(ISNUMBER(SEARCH(Бланк!$I$20,D38)),MAX($GA$1:GA37)+1,0)</f>
        <v>0</v>
      </c>
      <c r="GB38" s="142" t="e">
        <f>VLOOKUP(F38,Профиль!A38:EI1552,2,FALSE)</f>
        <v>#N/A</v>
      </c>
      <c r="GC38" s="142" t="str">
        <f>IF(GA38&gt;0,VLOOKUP(Бланк!$I$20,D38:F38,3,FALSE),"")</f>
        <v/>
      </c>
      <c r="GD38" s="142" t="e">
        <f t="shared" si="36"/>
        <v>#N/A</v>
      </c>
      <c r="GE38" s="142" t="e">
        <f t="shared" si="37"/>
        <v>#N/A</v>
      </c>
      <c r="GF38" s="142" t="str">
        <f>IF(ISERROR(GE38),"",INDEX(Профиль!$B$2:FV236,GE38,2))</f>
        <v/>
      </c>
      <c r="GG38" s="142" t="e">
        <f t="shared" si="38"/>
        <v>#N/A</v>
      </c>
      <c r="GH38" s="142">
        <f>IF(ISNUMBER(SEARCH(Бланк!$K$20,GF38)),MAX($GH$1:GH37)+1,0)</f>
        <v>0</v>
      </c>
      <c r="GI38" s="142" t="str">
        <f t="shared" si="39"/>
        <v/>
      </c>
      <c r="GJ38" s="142" t="e">
        <f t="shared" si="40"/>
        <v>#N/A</v>
      </c>
      <c r="GL38" s="142">
        <f>Бланк!$G20</f>
        <v>0</v>
      </c>
      <c r="GM38" s="142" t="e">
        <f>INDEX(Профиль!$B$2:$Y$1001,GL2,10)</f>
        <v>#N/A</v>
      </c>
      <c r="GN38" s="142" t="e">
        <f>AND(GL37&gt;=GM38)</f>
        <v>#N/A</v>
      </c>
      <c r="HA38" s="142">
        <f>IF(ISNUMBER(SEARCH(Бланк!$I$22,D38)),MAX($HA$1:HA37)+1,0)</f>
        <v>0</v>
      </c>
      <c r="HB38" s="142" t="e">
        <f>VLOOKUP(F38,Профиль!A38:FI1552,2,FALSE)</f>
        <v>#N/A</v>
      </c>
      <c r="HC38" s="142" t="str">
        <f>IF(HA38&gt;0,VLOOKUP(Бланк!$I$22,D38:F38,3,FALSE),"")</f>
        <v/>
      </c>
      <c r="HD38" s="142" t="e">
        <f t="shared" si="41"/>
        <v>#N/A</v>
      </c>
      <c r="HE38" s="142" t="e">
        <f t="shared" si="42"/>
        <v>#N/A</v>
      </c>
      <c r="HF38" s="142" t="str">
        <f>IF(ISERROR(HE38),"",INDEX(Профиль!$B$2:GV236,HE38,2))</f>
        <v/>
      </c>
      <c r="HG38" s="142" t="e">
        <f t="shared" si="43"/>
        <v>#N/A</v>
      </c>
      <c r="HH38" s="142">
        <f>IF(ISNUMBER(SEARCH(Бланк!$K$22,HF38)),MAX($HH$1:HH37)+1,0)</f>
        <v>0</v>
      </c>
      <c r="HI38" s="142" t="str">
        <f t="shared" si="44"/>
        <v/>
      </c>
      <c r="HJ38" s="142" t="e">
        <f t="shared" si="45"/>
        <v>#N/A</v>
      </c>
      <c r="HL38" s="142">
        <f>Бланк!$G22</f>
        <v>0</v>
      </c>
      <c r="HM38" s="142" t="e">
        <f>INDEX(Профиль!$B$2:$Y$1001,HL2,10)</f>
        <v>#N/A</v>
      </c>
      <c r="HN38" s="142" t="e">
        <f>AND(HL37&gt;=HM38)</f>
        <v>#N/A</v>
      </c>
      <c r="IA38" s="142">
        <f>IF(ISNUMBER(SEARCH(Бланк!$I$24,D38)),MAX($IA$1:IA37)+1,0)</f>
        <v>0</v>
      </c>
      <c r="IB38" s="142" t="e">
        <f>VLOOKUP(F38,Профиль!A38:GI1552,2,FALSE)</f>
        <v>#N/A</v>
      </c>
      <c r="IC38" s="142" t="str">
        <f>IF(IA38&gt;0,VLOOKUP(Бланк!$I$24,D38:F38,3,FALSE),"")</f>
        <v/>
      </c>
      <c r="ID38" s="142" t="e">
        <f t="shared" si="46"/>
        <v>#N/A</v>
      </c>
      <c r="IE38" s="142" t="e">
        <f t="shared" si="47"/>
        <v>#N/A</v>
      </c>
      <c r="IF38" s="142" t="str">
        <f>IF(ISERROR(IE38),"",INDEX(Профиль!$B$2:HV236,IE38,2))</f>
        <v/>
      </c>
      <c r="IG38" s="142" t="e">
        <f>VLOOKUP(ROW(EA37),IA$2:$IC$201,3,FALSE)</f>
        <v>#N/A</v>
      </c>
      <c r="IH38" s="142">
        <f>IF(ISNUMBER(SEARCH(Бланк!$K$24,IF38)),MAX($IH$1:IH37)+1,0)</f>
        <v>0</v>
      </c>
      <c r="II38" s="142" t="str">
        <f t="shared" si="48"/>
        <v/>
      </c>
      <c r="IJ38" s="142" t="e">
        <f t="shared" si="49"/>
        <v>#N/A</v>
      </c>
      <c r="IL38" s="142">
        <f>Бланк!$G24</f>
        <v>0</v>
      </c>
      <c r="IM38" s="142" t="e">
        <f>INDEX(Профиль!$B$2:$Y$1001,IL2,10)</f>
        <v>#N/A</v>
      </c>
      <c r="IN38" s="142" t="e">
        <f>AND(IL37&gt;=IM38)</f>
        <v>#N/A</v>
      </c>
    </row>
    <row r="39" spans="1:250" x14ac:dyDescent="0.25">
      <c r="A39" s="142">
        <v>39</v>
      </c>
      <c r="B39" s="142">
        <f>IF(AND($E$1="ПУСТО",Профиль!B39&lt;&gt;""),MAX($B$1:B38)+1,IF(ISNUMBER(SEARCH($E$1,Профиль!G39)),MAX($B$1:B38)+1,0))</f>
        <v>0</v>
      </c>
      <c r="D39" s="142" t="str">
        <f>IF(ISERROR(F39),"",INDEX(Профиль!$B$2:$E$1001,F39,1))</f>
        <v/>
      </c>
      <c r="E39" s="142" t="str">
        <f>IF(ISERROR(F39),"",INDEX(Профиль!$B$2:$E$1001,F39,2))</f>
        <v/>
      </c>
      <c r="F39" s="142" t="e">
        <f>MATCH(ROW(A38),$B$2:B45,0)</f>
        <v>#N/A</v>
      </c>
      <c r="G39" s="142" t="str">
        <f>IF(AND(COUNTIF(D$2:D39,D39)=1,D39&lt;&gt;""),COUNT(G$1:G38)+1,"")</f>
        <v/>
      </c>
      <c r="H39" s="142" t="str">
        <f t="shared" si="0"/>
        <v/>
      </c>
      <c r="I39" s="142" t="e">
        <f t="shared" si="1"/>
        <v>#N/A</v>
      </c>
      <c r="J39" s="142">
        <f>IF(ISNUMBER(SEARCH(Бланк!$I$6,D39)),MAX($J$1:J38)+1,0)</f>
        <v>0</v>
      </c>
      <c r="K39" s="142" t="e">
        <f>VLOOKUP(F39,Профиль!A39:AI1553,2,FALSE)</f>
        <v>#N/A</v>
      </c>
      <c r="L39" s="142" t="str">
        <f>IF(J39&gt;0,VLOOKUP(Бланк!$I$6,D39:F49,3,FALSE),"")</f>
        <v/>
      </c>
      <c r="M39" s="142" t="e">
        <f t="shared" si="2"/>
        <v>#N/A</v>
      </c>
      <c r="N39" s="142" t="e">
        <f t="shared" si="3"/>
        <v>#N/A</v>
      </c>
      <c r="O39" s="142" t="str">
        <f>IF(ISERROR(N39),"",INDEX(Профиль!$B$2:DD15043,N39,2))</f>
        <v/>
      </c>
      <c r="P39" s="142" t="e">
        <f t="shared" si="4"/>
        <v>#N/A</v>
      </c>
      <c r="Q39" s="142">
        <f>IF(ISNUMBER(SEARCH(Бланк!$K$6,O39)),MAX($Q$1:Q38)+1,0)</f>
        <v>0</v>
      </c>
      <c r="R39" s="142" t="str">
        <f t="shared" si="5"/>
        <v/>
      </c>
      <c r="S39" s="142" t="e">
        <f t="shared" si="6"/>
        <v>#N/A</v>
      </c>
      <c r="V39" s="142">
        <f>INDEX(Профиль!$B$2:$Y$1001,U2,9)</f>
        <v>240</v>
      </c>
      <c r="W39" s="142" t="b">
        <f>AND(U38&gt;=V39)</f>
        <v>1</v>
      </c>
      <c r="AA39" s="142">
        <f>IF(ISNUMBER(SEARCH(Бланк!$I$8,D39)),MAX($AA$1:AA38)+1,0)</f>
        <v>0</v>
      </c>
      <c r="AB39" s="142" t="e">
        <f>VLOOKUP(F39,Профиль!A39:AI1553,2,FALSE)</f>
        <v>#N/A</v>
      </c>
      <c r="AC39" s="142" t="str">
        <f>IF(AA39&gt;0,VLOOKUP(Бланк!$I$8,D39:F39,3,FALSE),"")</f>
        <v/>
      </c>
      <c r="AD39" s="142" t="e">
        <f t="shared" si="7"/>
        <v>#N/A</v>
      </c>
      <c r="AM39" s="142" t="e">
        <f>INDEX(Профиль!$B$2:$Y$1001,AL2,9)</f>
        <v>#N/A</v>
      </c>
      <c r="AN39" s="142" t="e">
        <f>AND(AL38&gt;=AM39)</f>
        <v>#N/A</v>
      </c>
      <c r="BA39" s="142">
        <f>IF(ISNUMBER(SEARCH(Бланк!$I$10,D39)),MAX($BA$1:BA38)+1,0)</f>
        <v>0</v>
      </c>
      <c r="BB39" s="142" t="e">
        <f>VLOOKUP(F39,Профиль!A39:AI1553,2,FALSE)</f>
        <v>#N/A</v>
      </c>
      <c r="BC39" s="142" t="str">
        <f>IF(BA39&gt;0,VLOOKUP(Бланк!$I$10,D39:F39,3,FALSE),"")</f>
        <v/>
      </c>
      <c r="BD39" s="142" t="e">
        <f t="shared" si="13"/>
        <v>#N/A</v>
      </c>
      <c r="BE39" s="142" t="e">
        <f t="shared" si="14"/>
        <v>#N/A</v>
      </c>
      <c r="BF39" s="142" t="str">
        <f>IF(ISERROR(BE39),"",INDEX(Профиль!$B$2:AV237,BE39,2))</f>
        <v/>
      </c>
      <c r="BG39" s="142" t="e">
        <f t="shared" si="15"/>
        <v>#N/A</v>
      </c>
      <c r="BH39" s="142">
        <f>IF(ISNUMBER(SEARCH(Бланк!$K$10,BF39)),MAX($BH$1:BH38)+1,0)</f>
        <v>0</v>
      </c>
      <c r="BI39" s="142" t="str">
        <f t="shared" si="16"/>
        <v/>
      </c>
      <c r="BM39" s="142" t="e">
        <f>INDEX(Профиль!$B$2:$Y$1001,BL2,9)</f>
        <v>#N/A</v>
      </c>
      <c r="BN39" s="142" t="e">
        <f>AND(BL38&gt;=BM39)</f>
        <v>#N/A</v>
      </c>
      <c r="CA39" s="142">
        <f>IF(ISNUMBER(SEARCH(Бланк!$I$12,D39)),MAX($CA$1:CA38)+1,0)</f>
        <v>0</v>
      </c>
      <c r="CB39" s="142" t="e">
        <f>VLOOKUP(F39,Профиль!A39:AI1553,2,FALSE)</f>
        <v>#N/A</v>
      </c>
      <c r="CC39" s="142" t="str">
        <f>IF(CA39&gt;0,VLOOKUP(Бланк!$I$12,D39:F39,3,FALSE),"")</f>
        <v/>
      </c>
      <c r="CD39" s="142" t="e">
        <f t="shared" si="17"/>
        <v>#N/A</v>
      </c>
      <c r="CE39" s="142" t="e">
        <f t="shared" si="18"/>
        <v>#N/A</v>
      </c>
      <c r="CF39" s="142" t="str">
        <f>IF(ISERROR(CE39),"",INDEX(Профиль!$B$2:BV237,CE39,2))</f>
        <v/>
      </c>
      <c r="CG39" s="142" t="e">
        <f t="shared" si="19"/>
        <v>#N/A</v>
      </c>
      <c r="CH39" s="142">
        <f>IF(ISNUMBER(SEARCH(Бланк!$K$12,CF39)),MAX($CH$1:CH38)+1,0)</f>
        <v>0</v>
      </c>
      <c r="CI39" s="142" t="str">
        <f t="shared" si="20"/>
        <v/>
      </c>
      <c r="CJ39" s="142" t="e">
        <f t="shared" si="21"/>
        <v>#N/A</v>
      </c>
      <c r="CM39" s="142" t="e">
        <f>INDEX(Профиль!$B$2:$Y$1001,CL2,9)</f>
        <v>#N/A</v>
      </c>
      <c r="CN39" s="142" t="e">
        <f>AND(CL38&gt;=CM39)</f>
        <v>#N/A</v>
      </c>
      <c r="DA39" s="142">
        <f>IF(ISNUMBER(SEARCH(Бланк!$I$14,D39)),MAX($DA$1:DA38)+1,0)</f>
        <v>0</v>
      </c>
      <c r="DB39" s="142" t="e">
        <f>VLOOKUP(F39,Профиль!A39:BI1553,2,FALSE)</f>
        <v>#N/A</v>
      </c>
      <c r="DC39" s="142" t="str">
        <f>IF(DA39&gt;0,VLOOKUP(Бланк!$I$14,D39:F39,3,FALSE),"")</f>
        <v/>
      </c>
      <c r="DD39" s="142" t="e">
        <f t="shared" si="22"/>
        <v>#N/A</v>
      </c>
      <c r="DE39" s="142" t="e">
        <f t="shared" si="23"/>
        <v>#N/A</v>
      </c>
      <c r="DF39" s="142" t="str">
        <f>IF(ISERROR(DE39),"",INDEX(Профиль!$B$2:CV237,DE39,2))</f>
        <v/>
      </c>
      <c r="DG39" s="142" t="e">
        <f t="shared" si="24"/>
        <v>#N/A</v>
      </c>
      <c r="DH39" s="142">
        <f>IF(ISNUMBER(SEARCH(Бланк!$K$14,DF39)),MAX($DH$1:DH38)+1,0)</f>
        <v>0</v>
      </c>
      <c r="DI39" s="142" t="str">
        <f>DF39</f>
        <v/>
      </c>
      <c r="DJ39" s="142" t="e">
        <f>VLOOKUP(ROW(CR38),$DA$2:$DC$200,3,FALSE)</f>
        <v>#N/A</v>
      </c>
      <c r="DM39" s="142" t="e">
        <f>INDEX(Профиль!$B$2:$Y$1001,DL2,9)</f>
        <v>#N/A</v>
      </c>
      <c r="DN39" s="142" t="e">
        <f>AND(DL38&gt;=DM39)</f>
        <v>#N/A</v>
      </c>
      <c r="EA39" s="142">
        <f>IF(ISNUMBER(SEARCH(Бланк!$I$16,D39)),MAX($EA$1:EA38)+1,0)</f>
        <v>0</v>
      </c>
      <c r="EB39" s="142" t="e">
        <f>VLOOKUP(F39,Профиль!A39:CI1553,2,FALSE)</f>
        <v>#N/A</v>
      </c>
      <c r="EC39" s="142" t="str">
        <f>IF(EA39&gt;0,VLOOKUP(Бланк!$I$16,D39:F39,3,FALSE),"")</f>
        <v/>
      </c>
      <c r="ED39" s="142" t="e">
        <f t="shared" si="27"/>
        <v>#N/A</v>
      </c>
      <c r="EE39" s="142" t="e">
        <f t="shared" si="28"/>
        <v>#N/A</v>
      </c>
      <c r="EF39" s="142" t="str">
        <f>IF(ISERROR(EE39),"",INDEX(Профиль!$B$2:DV237,EE39,2))</f>
        <v/>
      </c>
      <c r="EG39" s="142" t="e">
        <f t="shared" si="29"/>
        <v>#N/A</v>
      </c>
      <c r="EH39" s="142">
        <f>IF(ISNUMBER(SEARCH(Бланк!$K$16,EF39)),MAX($EH$1:EH38)+1,0)</f>
        <v>0</v>
      </c>
      <c r="EI39" s="142" t="str">
        <f t="shared" si="30"/>
        <v/>
      </c>
      <c r="EJ39" s="142" t="e">
        <f t="shared" si="51"/>
        <v>#N/A</v>
      </c>
      <c r="EM39" s="142" t="e">
        <f>INDEX(Профиль!$B$2:$Y$1001,EL2,9)</f>
        <v>#N/A</v>
      </c>
      <c r="EN39" s="142" t="e">
        <f>AND(EL38&gt;=EM39)</f>
        <v>#N/A</v>
      </c>
      <c r="FA39" s="142">
        <f>IF(ISNUMBER(SEARCH(Бланк!$I$18,D39)),MAX($FA$1:FA38)+1,0)</f>
        <v>0</v>
      </c>
      <c r="FB39" s="142" t="e">
        <f>VLOOKUP(F39,Профиль!A39:DI1553,2,FALSE)</f>
        <v>#N/A</v>
      </c>
      <c r="FC39" s="142" t="str">
        <f>IF(FA39&gt;0,VLOOKUP(Бланк!$I$18,D39:F39,3,FALSE),"")</f>
        <v/>
      </c>
      <c r="FD39" s="142" t="e">
        <f t="shared" si="31"/>
        <v>#N/A</v>
      </c>
      <c r="FE39" s="142" t="e">
        <f t="shared" si="32"/>
        <v>#N/A</v>
      </c>
      <c r="FF39" s="142" t="str">
        <f>IF(ISERROR(FE39),"",INDEX(Профиль!$B$2:EV237,FE39,2))</f>
        <v/>
      </c>
      <c r="FG39" s="142" t="e">
        <f t="shared" si="33"/>
        <v>#N/A</v>
      </c>
      <c r="FH39" s="142">
        <f>IF(ISNUMBER(SEARCH(Бланк!$K$18,FF39)),MAX($FH$1:FH38)+1,0)</f>
        <v>0</v>
      </c>
      <c r="FI39" s="142" t="str">
        <f t="shared" si="34"/>
        <v/>
      </c>
      <c r="FJ39" s="142" t="e">
        <f t="shared" si="35"/>
        <v>#N/A</v>
      </c>
      <c r="FM39" s="142" t="e">
        <f>INDEX(Профиль!$B$2:$Y$1001,FL2,9)</f>
        <v>#N/A</v>
      </c>
      <c r="FN39" s="142" t="e">
        <f>AND(FL38&gt;=FM39)</f>
        <v>#N/A</v>
      </c>
      <c r="GA39" s="142">
        <f>IF(ISNUMBER(SEARCH(Бланк!$I$20,D39)),MAX($GA$1:GA38)+1,0)</f>
        <v>0</v>
      </c>
      <c r="GB39" s="142" t="e">
        <f>VLOOKUP(F39,Профиль!A39:EI1553,2,FALSE)</f>
        <v>#N/A</v>
      </c>
      <c r="GC39" s="142" t="str">
        <f>IF(GA39&gt;0,VLOOKUP(Бланк!$I$20,D39:F39,3,FALSE),"")</f>
        <v/>
      </c>
      <c r="GD39" s="142" t="e">
        <f t="shared" si="36"/>
        <v>#N/A</v>
      </c>
      <c r="GE39" s="142" t="e">
        <f t="shared" si="37"/>
        <v>#N/A</v>
      </c>
      <c r="GF39" s="142" t="str">
        <f>IF(ISERROR(GE39),"",INDEX(Профиль!$B$2:FV237,GE39,2))</f>
        <v/>
      </c>
      <c r="GG39" s="142" t="e">
        <f t="shared" si="38"/>
        <v>#N/A</v>
      </c>
      <c r="GH39" s="142">
        <f>IF(ISNUMBER(SEARCH(Бланк!$K$20,GF39)),MAX($GH$1:GH38)+1,0)</f>
        <v>0</v>
      </c>
      <c r="GI39" s="142" t="str">
        <f t="shared" si="39"/>
        <v/>
      </c>
      <c r="GJ39" s="142" t="e">
        <f t="shared" si="40"/>
        <v>#N/A</v>
      </c>
      <c r="GM39" s="142" t="e">
        <f>INDEX(Профиль!$B$2:$Y$1001,GL2,9)</f>
        <v>#N/A</v>
      </c>
      <c r="GN39" s="142" t="e">
        <f>AND(GL38&gt;=GM39)</f>
        <v>#N/A</v>
      </c>
      <c r="HA39" s="142">
        <f>IF(ISNUMBER(SEARCH(Бланк!$I$22,D39)),MAX($HA$1:HA38)+1,0)</f>
        <v>0</v>
      </c>
      <c r="HB39" s="142" t="e">
        <f>VLOOKUP(F39,Профиль!A39:FI1553,2,FALSE)</f>
        <v>#N/A</v>
      </c>
      <c r="HC39" s="142" t="str">
        <f>IF(HA39&gt;0,VLOOKUP(Бланк!$I$22,D39:F39,3,FALSE),"")</f>
        <v/>
      </c>
      <c r="HD39" s="142" t="e">
        <f t="shared" si="41"/>
        <v>#N/A</v>
      </c>
      <c r="HE39" s="142" t="e">
        <f t="shared" si="42"/>
        <v>#N/A</v>
      </c>
      <c r="HF39" s="142" t="str">
        <f>IF(ISERROR(HE39),"",INDEX(Профиль!$B$2:GV237,HE39,2))</f>
        <v/>
      </c>
      <c r="HG39" s="142" t="e">
        <f t="shared" si="43"/>
        <v>#N/A</v>
      </c>
      <c r="HH39" s="142">
        <f>IF(ISNUMBER(SEARCH(Бланк!$K$22,HF39)),MAX($HH$1:HH38)+1,0)</f>
        <v>0</v>
      </c>
      <c r="HI39" s="142" t="str">
        <f t="shared" si="44"/>
        <v/>
      </c>
      <c r="HJ39" s="142" t="e">
        <f t="shared" si="45"/>
        <v>#N/A</v>
      </c>
      <c r="HM39" s="142" t="e">
        <f>INDEX(Профиль!$B$2:$Y$1001,HL2,9)</f>
        <v>#N/A</v>
      </c>
      <c r="HN39" s="142" t="e">
        <f>AND(HL38&gt;=HM39)</f>
        <v>#N/A</v>
      </c>
      <c r="IA39" s="142">
        <f>IF(ISNUMBER(SEARCH(Бланк!$I$24,D39)),MAX($IA$1:IA38)+1,0)</f>
        <v>0</v>
      </c>
      <c r="IB39" s="142" t="e">
        <f>VLOOKUP(F39,Профиль!A39:GI1553,2,FALSE)</f>
        <v>#N/A</v>
      </c>
      <c r="IC39" s="142" t="str">
        <f>IF(IA39&gt;0,VLOOKUP(Бланк!$I$24,D39:F39,3,FALSE),"")</f>
        <v/>
      </c>
      <c r="ID39" s="142" t="e">
        <f t="shared" si="46"/>
        <v>#N/A</v>
      </c>
      <c r="IE39" s="142" t="e">
        <f t="shared" si="47"/>
        <v>#N/A</v>
      </c>
      <c r="IF39" s="142" t="str">
        <f>IF(ISERROR(IE39),"",INDEX(Профиль!$B$2:HV237,IE39,2))</f>
        <v/>
      </c>
      <c r="IG39" s="142" t="e">
        <f>VLOOKUP(ROW(EA38),IA$2:$IC$201,3,FALSE)</f>
        <v>#N/A</v>
      </c>
      <c r="IH39" s="142">
        <f>IF(ISNUMBER(SEARCH(Бланк!$K$24,IF39)),MAX($IH$1:IH38)+1,0)</f>
        <v>0</v>
      </c>
      <c r="II39" s="142" t="str">
        <f t="shared" si="48"/>
        <v/>
      </c>
      <c r="IJ39" s="142" t="e">
        <f t="shared" si="49"/>
        <v>#N/A</v>
      </c>
      <c r="IM39" s="142" t="e">
        <f>INDEX(Профиль!$B$2:$Y$1001,IL2,9)</f>
        <v>#N/A</v>
      </c>
      <c r="IN39" s="142" t="e">
        <f>AND(IL38&gt;=IM39)</f>
        <v>#N/A</v>
      </c>
    </row>
    <row r="40" spans="1:250" x14ac:dyDescent="0.25">
      <c r="A40" s="142">
        <v>40</v>
      </c>
      <c r="B40" s="142">
        <f>IF(AND($E$1="ПУСТО",Профиль!B40&lt;&gt;""),MAX($B$1:B39)+1,IF(ISNUMBER(SEARCH($E$1,Профиль!G40)),MAX($B$1:B39)+1,0))</f>
        <v>0</v>
      </c>
      <c r="D40" s="142" t="str">
        <f>IF(ISERROR(F40),"",INDEX(Профиль!$B$2:$E$1001,F40,1))</f>
        <v/>
      </c>
      <c r="E40" s="142" t="str">
        <f>IF(ISERROR(F40),"",INDEX(Профиль!$B$2:$E$1001,F40,2))</f>
        <v/>
      </c>
      <c r="F40" s="142" t="e">
        <f>MATCH(ROW(A39),$B$2:B46,0)</f>
        <v>#N/A</v>
      </c>
      <c r="G40" s="142" t="str">
        <f>IF(AND(COUNTIF(D$2:D40,D40)=1,D40&lt;&gt;""),COUNT(G$1:G39)+1,"")</f>
        <v/>
      </c>
      <c r="H40" s="142" t="str">
        <f t="shared" si="0"/>
        <v/>
      </c>
      <c r="I40" s="142" t="e">
        <f t="shared" si="1"/>
        <v>#N/A</v>
      </c>
      <c r="J40" s="142">
        <f>IF(ISNUMBER(SEARCH(Бланк!$I$6,D40)),MAX($J$1:J39)+1,0)</f>
        <v>0</v>
      </c>
      <c r="K40" s="142" t="e">
        <f>VLOOKUP(F40,Профиль!A40:AI1554,2,FALSE)</f>
        <v>#N/A</v>
      </c>
      <c r="L40" s="142" t="str">
        <f>IF(J40&gt;0,VLOOKUP(Бланк!$I$6,D40:F50,3,FALSE),"")</f>
        <v/>
      </c>
      <c r="M40" s="142" t="e">
        <f t="shared" si="2"/>
        <v>#N/A</v>
      </c>
      <c r="N40" s="142" t="e">
        <f t="shared" si="3"/>
        <v>#N/A</v>
      </c>
      <c r="O40" s="142" t="str">
        <f>IF(ISERROR(N40),"",INDEX(Профиль!$B$2:DD15044,N40,2))</f>
        <v/>
      </c>
      <c r="P40" s="142" t="e">
        <f t="shared" si="4"/>
        <v>#N/A</v>
      </c>
      <c r="Q40" s="142">
        <f>IF(ISNUMBER(SEARCH(Бланк!$K$6,O40)),MAX($Q$1:Q39)+1,0)</f>
        <v>0</v>
      </c>
      <c r="R40" s="142" t="str">
        <f t="shared" si="5"/>
        <v/>
      </c>
      <c r="S40" s="142" t="e">
        <f t="shared" si="6"/>
        <v>#N/A</v>
      </c>
      <c r="V40" s="142">
        <f>INDEX(Профиль!$B$2:$Y$1001,U2,12)</f>
        <v>3100</v>
      </c>
      <c r="W40" s="142" t="b">
        <f>AND(U37&lt;=V40,U38&lt;=V41)</f>
        <v>1</v>
      </c>
      <c r="X40" s="142" t="b">
        <f>OR(W40,W41)</f>
        <v>1</v>
      </c>
      <c r="Y40" s="142" t="b">
        <f>AND(W38,W39,X40)</f>
        <v>1</v>
      </c>
      <c r="AA40" s="142">
        <f>IF(ISNUMBER(SEARCH(Бланк!$I$8,D40)),MAX($AA$1:AA39)+1,0)</f>
        <v>0</v>
      </c>
      <c r="AB40" s="142" t="e">
        <f>VLOOKUP(F40,Профиль!A40:AI1554,2,FALSE)</f>
        <v>#N/A</v>
      </c>
      <c r="AC40" s="142" t="str">
        <f>IF(AA40&gt;0,VLOOKUP(Бланк!$I$8,D40:F40,3,FALSE),"")</f>
        <v/>
      </c>
      <c r="AD40" s="142" t="e">
        <f t="shared" si="7"/>
        <v>#N/A</v>
      </c>
      <c r="AM40" s="142" t="e">
        <f>INDEX(Профиль!$B$2:$Y$1001,AL2,12)</f>
        <v>#N/A</v>
      </c>
      <c r="AN40" s="142" t="e">
        <f>AND(AL37&lt;=AM40,AL38&lt;=AM41)</f>
        <v>#N/A</v>
      </c>
      <c r="AO40" s="142" t="e">
        <f>OR(AN40,AN41)</f>
        <v>#N/A</v>
      </c>
      <c r="AP40" s="142" t="e">
        <f>AND(AN38,AN39,AO40)</f>
        <v>#N/A</v>
      </c>
      <c r="BA40" s="142">
        <f>IF(ISNUMBER(SEARCH(Бланк!$I$10,D40)),MAX($BA$1:BA39)+1,0)</f>
        <v>0</v>
      </c>
      <c r="BB40" s="142" t="e">
        <f>VLOOKUP(F40,Профиль!A40:AI1554,2,FALSE)</f>
        <v>#N/A</v>
      </c>
      <c r="BC40" s="142" t="str">
        <f>IF(BA40&gt;0,VLOOKUP(Бланк!$I$10,D40:F40,3,FALSE),"")</f>
        <v/>
      </c>
      <c r="BD40" s="142" t="e">
        <f t="shared" si="13"/>
        <v>#N/A</v>
      </c>
      <c r="BE40" s="142" t="e">
        <f t="shared" si="14"/>
        <v>#N/A</v>
      </c>
      <c r="BF40" s="142" t="str">
        <f>IF(ISERROR(BE40),"",INDEX(Профиль!$B$2:AV238,BE40,2))</f>
        <v/>
      </c>
      <c r="BG40" s="142" t="e">
        <f t="shared" si="15"/>
        <v>#N/A</v>
      </c>
      <c r="BH40" s="142">
        <f>IF(ISNUMBER(SEARCH(Бланк!$K$10,BF40)),MAX($BH$1:BH39)+1,0)</f>
        <v>0</v>
      </c>
      <c r="BI40" s="142" t="str">
        <f t="shared" si="16"/>
        <v/>
      </c>
      <c r="BM40" s="142" t="e">
        <f>INDEX(Профиль!$B$2:$Y$1001,BL2,12)</f>
        <v>#N/A</v>
      </c>
      <c r="BN40" s="142" t="e">
        <f>AND(BL37&lt;=BM40,BL38&lt;=BM41)</f>
        <v>#N/A</v>
      </c>
      <c r="BO40" s="142" t="e">
        <f>OR(BN40,BN41)</f>
        <v>#N/A</v>
      </c>
      <c r="BP40" s="142" t="e">
        <f>AND(BN38,BN39,BO40)</f>
        <v>#N/A</v>
      </c>
      <c r="CA40" s="142">
        <f>IF(ISNUMBER(SEARCH(Бланк!$I$12,D40)),MAX($CA$1:CA39)+1,0)</f>
        <v>0</v>
      </c>
      <c r="CB40" s="142" t="e">
        <f>VLOOKUP(F40,Профиль!A40:AI1554,2,FALSE)</f>
        <v>#N/A</v>
      </c>
      <c r="CC40" s="142" t="str">
        <f>IF(CA40&gt;0,VLOOKUP(Бланк!$I$12,D40:F40,3,FALSE),"")</f>
        <v/>
      </c>
      <c r="CD40" s="142" t="e">
        <f t="shared" si="17"/>
        <v>#N/A</v>
      </c>
      <c r="CE40" s="142" t="e">
        <f t="shared" si="18"/>
        <v>#N/A</v>
      </c>
      <c r="CF40" s="142" t="str">
        <f>IF(ISERROR(CE40),"",INDEX(Профиль!$B$2:BV238,CE40,2))</f>
        <v/>
      </c>
      <c r="CG40" s="142" t="e">
        <f t="shared" si="19"/>
        <v>#N/A</v>
      </c>
      <c r="CI40" s="142" t="str">
        <f t="shared" si="20"/>
        <v/>
      </c>
      <c r="CM40" s="142" t="e">
        <f>INDEX(Профиль!$B$2:$Y$1001,CL2,12)</f>
        <v>#N/A</v>
      </c>
      <c r="CN40" s="142" t="e">
        <f>AND(CL37&lt;=CM40,CL38&lt;=CM41)</f>
        <v>#N/A</v>
      </c>
      <c r="CO40" s="142" t="e">
        <f>OR(CN40,CN41)</f>
        <v>#N/A</v>
      </c>
      <c r="CP40" s="142" t="e">
        <f>AND(CN38,CN39,CO40)</f>
        <v>#N/A</v>
      </c>
      <c r="DA40" s="142">
        <f>IF(ISNUMBER(SEARCH(Бланк!$I$14,D40)),MAX($DA$1:DA39)+1,0)</f>
        <v>0</v>
      </c>
      <c r="DB40" s="142" t="e">
        <f>VLOOKUP(F40,Профиль!A40:BI1554,2,FALSE)</f>
        <v>#N/A</v>
      </c>
      <c r="DC40" s="142" t="str">
        <f>IF(DA40&gt;0,VLOOKUP(Бланк!$I$14,D40:F40,3,FALSE),"")</f>
        <v/>
      </c>
      <c r="DD40" s="142" t="e">
        <f t="shared" si="22"/>
        <v>#N/A</v>
      </c>
      <c r="DE40" s="142" t="e">
        <f t="shared" si="23"/>
        <v>#N/A</v>
      </c>
      <c r="DF40" s="142" t="str">
        <f>IF(ISERROR(DE40),"",INDEX(Профиль!$B$2:CV238,DE40,2))</f>
        <v/>
      </c>
      <c r="DG40" s="142" t="e">
        <f t="shared" si="24"/>
        <v>#N/A</v>
      </c>
      <c r="DM40" s="142" t="e">
        <f>INDEX(Профиль!$B$2:$Y$1001,DL2,12)</f>
        <v>#N/A</v>
      </c>
      <c r="DN40" s="142" t="e">
        <f>AND(DL37&lt;=DM40,DL38&lt;=DM41)</f>
        <v>#N/A</v>
      </c>
      <c r="DO40" s="142" t="e">
        <f>OR(DN40,DN41)</f>
        <v>#N/A</v>
      </c>
      <c r="DP40" s="142" t="e">
        <f>AND(DN38,DN39,DO40)</f>
        <v>#N/A</v>
      </c>
      <c r="EA40" s="142">
        <f>IF(ISNUMBER(SEARCH(Бланк!$I$16,D40)),MAX($EA$1:EA39)+1,0)</f>
        <v>0</v>
      </c>
      <c r="EB40" s="142" t="e">
        <f>VLOOKUP(F40,Профиль!A40:CI1554,2,FALSE)</f>
        <v>#N/A</v>
      </c>
      <c r="EC40" s="142" t="str">
        <f>IF(EA40&gt;0,VLOOKUP(Бланк!$I$16,D40:F40,3,FALSE),"")</f>
        <v/>
      </c>
      <c r="ED40" s="142" t="e">
        <f t="shared" si="27"/>
        <v>#N/A</v>
      </c>
      <c r="EE40" s="142" t="e">
        <f t="shared" si="28"/>
        <v>#N/A</v>
      </c>
      <c r="EF40" s="142" t="str">
        <f>IF(ISERROR(EE40),"",INDEX(Профиль!$B$2:DV238,EE40,2))</f>
        <v/>
      </c>
      <c r="EG40" s="142" t="e">
        <f t="shared" si="29"/>
        <v>#N/A</v>
      </c>
      <c r="EH40" s="142">
        <f>IF(ISNUMBER(SEARCH(Бланк!$K$16,EF40)),MAX($EH$1:EH39)+1,0)</f>
        <v>0</v>
      </c>
      <c r="EI40" s="142" t="str">
        <f t="shared" si="30"/>
        <v/>
      </c>
      <c r="EJ40" s="142" t="e">
        <f t="shared" si="51"/>
        <v>#N/A</v>
      </c>
      <c r="EM40" s="142" t="e">
        <f>INDEX(Профиль!$B$2:$Y$1001,EL2,12)</f>
        <v>#N/A</v>
      </c>
      <c r="EN40" s="142" t="e">
        <f>AND(EL37&lt;=EM40,EL38&lt;=EM41)</f>
        <v>#N/A</v>
      </c>
      <c r="EO40" s="142" t="e">
        <f>OR(EN40,EN41)</f>
        <v>#N/A</v>
      </c>
      <c r="EP40" s="142" t="e">
        <f>AND(EN38,EN39,EO40)</f>
        <v>#N/A</v>
      </c>
      <c r="FA40" s="142">
        <f>IF(ISNUMBER(SEARCH(Бланк!$I$18,D40)),MAX($FA$1:FA39)+1,0)</f>
        <v>0</v>
      </c>
      <c r="FB40" s="142" t="e">
        <f>VLOOKUP(F40,Профиль!A40:DI1554,2,FALSE)</f>
        <v>#N/A</v>
      </c>
      <c r="FC40" s="142" t="str">
        <f>IF(FA40&gt;0,VLOOKUP(Бланк!$I$18,D40:F40,3,FALSE),"")</f>
        <v/>
      </c>
      <c r="FD40" s="142" t="e">
        <f t="shared" si="31"/>
        <v>#N/A</v>
      </c>
      <c r="FE40" s="142" t="e">
        <f t="shared" si="32"/>
        <v>#N/A</v>
      </c>
      <c r="FF40" s="142" t="str">
        <f>IF(ISERROR(FE40),"",INDEX(Профиль!$B$2:EV238,FE40,2))</f>
        <v/>
      </c>
      <c r="FG40" s="142" t="e">
        <f t="shared" si="33"/>
        <v>#N/A</v>
      </c>
      <c r="FH40" s="142">
        <f>IF(ISNUMBER(SEARCH(Бланк!$K$18,FF40)),MAX($FH$1:FH39)+1,0)</f>
        <v>0</v>
      </c>
      <c r="FI40" s="142" t="str">
        <f t="shared" si="34"/>
        <v/>
      </c>
      <c r="FJ40" s="142" t="e">
        <f t="shared" si="35"/>
        <v>#N/A</v>
      </c>
      <c r="FM40" s="142" t="e">
        <f>INDEX(Профиль!$B$2:$Y$1001,FL2,12)</f>
        <v>#N/A</v>
      </c>
      <c r="FN40" s="142" t="e">
        <f>AND(FL37&lt;=FM40,FL38&lt;=FM41)</f>
        <v>#N/A</v>
      </c>
      <c r="FO40" s="142" t="e">
        <f>OR(FN40,FN41)</f>
        <v>#N/A</v>
      </c>
      <c r="FP40" s="142" t="e">
        <f>AND(FN38,FN39,FO40)</f>
        <v>#N/A</v>
      </c>
      <c r="GA40" s="142">
        <f>IF(ISNUMBER(SEARCH(Бланк!$I$20,D40)),MAX($GA$1:GA39)+1,0)</f>
        <v>0</v>
      </c>
      <c r="GB40" s="142" t="e">
        <f>VLOOKUP(F40,Профиль!A40:EI1554,2,FALSE)</f>
        <v>#N/A</v>
      </c>
      <c r="GC40" s="142" t="str">
        <f>IF(GA40&gt;0,VLOOKUP(Бланк!$I$20,D40:F40,3,FALSE),"")</f>
        <v/>
      </c>
      <c r="GD40" s="142" t="e">
        <f t="shared" si="36"/>
        <v>#N/A</v>
      </c>
      <c r="GE40" s="142" t="e">
        <f t="shared" si="37"/>
        <v>#N/A</v>
      </c>
      <c r="GF40" s="142" t="str">
        <f>IF(ISERROR(GE40),"",INDEX(Профиль!$B$2:FV238,GE40,2))</f>
        <v/>
      </c>
      <c r="GG40" s="142" t="e">
        <f t="shared" si="38"/>
        <v>#N/A</v>
      </c>
      <c r="GH40" s="142">
        <f>IF(ISNUMBER(SEARCH(Бланк!$K$20,GF40)),MAX($GH$1:GH39)+1,0)</f>
        <v>0</v>
      </c>
      <c r="GI40" s="142" t="str">
        <f t="shared" si="39"/>
        <v/>
      </c>
      <c r="GJ40" s="142" t="e">
        <f t="shared" si="40"/>
        <v>#N/A</v>
      </c>
      <c r="GM40" s="142" t="e">
        <f>INDEX(Профиль!$B$2:$Y$1001,GL2,12)</f>
        <v>#N/A</v>
      </c>
      <c r="GN40" s="142" t="e">
        <f>AND(GL37&lt;=GM40,GL38&lt;=GM41)</f>
        <v>#N/A</v>
      </c>
      <c r="GO40" s="142" t="e">
        <f>OR(GN40,GN41)</f>
        <v>#N/A</v>
      </c>
      <c r="GP40" s="142" t="e">
        <f>AND(GN38,GN39,GO40)</f>
        <v>#N/A</v>
      </c>
      <c r="HA40" s="142">
        <f>IF(ISNUMBER(SEARCH(Бланк!$I$22,D40)),MAX($HA$1:HA39)+1,0)</f>
        <v>0</v>
      </c>
      <c r="HB40" s="142" t="e">
        <f>VLOOKUP(F40,Профиль!A40:FI1554,2,FALSE)</f>
        <v>#N/A</v>
      </c>
      <c r="HC40" s="142" t="str">
        <f>IF(HA40&gt;0,VLOOKUP(Бланк!$I$22,D40:F40,3,FALSE),"")</f>
        <v/>
      </c>
      <c r="HD40" s="142" t="e">
        <f t="shared" si="41"/>
        <v>#N/A</v>
      </c>
      <c r="HE40" s="142" t="e">
        <f t="shared" si="42"/>
        <v>#N/A</v>
      </c>
      <c r="HF40" s="142" t="str">
        <f>IF(ISERROR(HE40),"",INDEX(Профиль!$B$2:GV238,HE40,2))</f>
        <v/>
      </c>
      <c r="HG40" s="142" t="e">
        <f t="shared" si="43"/>
        <v>#N/A</v>
      </c>
      <c r="HH40" s="142">
        <f>IF(ISNUMBER(SEARCH(Бланк!$K$22,HF40)),MAX($HH$1:HH39)+1,0)</f>
        <v>0</v>
      </c>
      <c r="HI40" s="142" t="str">
        <f t="shared" si="44"/>
        <v/>
      </c>
      <c r="HJ40" s="142" t="e">
        <f t="shared" si="45"/>
        <v>#N/A</v>
      </c>
      <c r="HM40" s="142" t="e">
        <f>INDEX(Профиль!$B$2:$Y$1001,HL2,12)</f>
        <v>#N/A</v>
      </c>
      <c r="HN40" s="142" t="e">
        <f>AND(HL37&lt;=HM40,HL38&lt;=HM41)</f>
        <v>#N/A</v>
      </c>
      <c r="HO40" s="142" t="e">
        <f>OR(HN40,HN41)</f>
        <v>#N/A</v>
      </c>
      <c r="HP40" s="142" t="e">
        <f>AND(HN38,HN39,HO40)</f>
        <v>#N/A</v>
      </c>
      <c r="IA40" s="142">
        <f>IF(ISNUMBER(SEARCH(Бланк!$I$24,D40)),MAX($IA$1:IA39)+1,0)</f>
        <v>0</v>
      </c>
      <c r="IB40" s="142" t="e">
        <f>VLOOKUP(F40,Профиль!A40:GI1554,2,FALSE)</f>
        <v>#N/A</v>
      </c>
      <c r="IC40" s="142" t="str">
        <f>IF(IA40&gt;0,VLOOKUP(Бланк!$I$24,D40:F40,3,FALSE),"")</f>
        <v/>
      </c>
      <c r="ID40" s="142" t="e">
        <f t="shared" si="46"/>
        <v>#N/A</v>
      </c>
      <c r="IE40" s="142" t="e">
        <f t="shared" si="47"/>
        <v>#N/A</v>
      </c>
      <c r="IF40" s="142" t="str">
        <f>IF(ISERROR(IE40),"",INDEX(Профиль!$B$2:HV238,IE40,2))</f>
        <v/>
      </c>
      <c r="IG40" s="142" t="e">
        <f>VLOOKUP(ROW(EA39),IA$2:$IC$201,3,FALSE)</f>
        <v>#N/A</v>
      </c>
      <c r="IH40" s="142">
        <f>IF(ISNUMBER(SEARCH(Бланк!$K$24,IF40)),MAX($IH$1:IH39)+1,0)</f>
        <v>0</v>
      </c>
      <c r="II40" s="142" t="str">
        <f t="shared" si="48"/>
        <v/>
      </c>
      <c r="IJ40" s="142" t="e">
        <f t="shared" si="49"/>
        <v>#N/A</v>
      </c>
      <c r="IM40" s="142" t="e">
        <f>INDEX(Профиль!$B$2:$Y$1001,IL2,12)</f>
        <v>#N/A</v>
      </c>
      <c r="IN40" s="142" t="e">
        <f>AND(IL37&lt;=IM40,IL38&lt;=IM41)</f>
        <v>#N/A</v>
      </c>
      <c r="IO40" s="142" t="e">
        <f>OR(IN40,IN41)</f>
        <v>#N/A</v>
      </c>
      <c r="IP40" s="142" t="e">
        <f>AND(IN38,IN39,IO40)</f>
        <v>#N/A</v>
      </c>
    </row>
    <row r="41" spans="1:250" x14ac:dyDescent="0.25">
      <c r="A41" s="142">
        <v>41</v>
      </c>
      <c r="B41" s="142">
        <f>IF(AND($E$1="ПУСТО",Профиль!B41&lt;&gt;""),MAX($B$1:B40)+1,IF(ISNUMBER(SEARCH($E$1,Профиль!G41)),MAX($B$1:B40)+1,0))</f>
        <v>0</v>
      </c>
      <c r="D41" s="142" t="str">
        <f>IF(ISERROR(F41),"",INDEX(Профиль!$B$2:$E$1001,F41,1))</f>
        <v/>
      </c>
      <c r="E41" s="142" t="str">
        <f>IF(ISERROR(F41),"",INDEX(Профиль!$B$2:$E$1001,F41,2))</f>
        <v/>
      </c>
      <c r="F41" s="142" t="e">
        <f>MATCH(ROW(A40),$B$2:B47,0)</f>
        <v>#N/A</v>
      </c>
      <c r="G41" s="142" t="str">
        <f>IF(AND(COUNTIF(D$2:D41,D41)=1,D41&lt;&gt;""),COUNT(G$1:G40)+1,"")</f>
        <v/>
      </c>
      <c r="H41" s="142" t="str">
        <f t="shared" si="0"/>
        <v/>
      </c>
      <c r="I41" s="142" t="e">
        <f t="shared" si="1"/>
        <v>#N/A</v>
      </c>
      <c r="J41" s="142">
        <f>IF(ISNUMBER(SEARCH(Бланк!$I$6,D41)),MAX($J$1:J40)+1,0)</f>
        <v>0</v>
      </c>
      <c r="K41" s="142" t="e">
        <f>VLOOKUP(F41,Профиль!A41:AI1555,2,FALSE)</f>
        <v>#N/A</v>
      </c>
      <c r="L41" s="142" t="str">
        <f>IF(J41&gt;0,VLOOKUP(Бланк!$I$6,D41:F51,3,FALSE),"")</f>
        <v/>
      </c>
      <c r="M41" s="142" t="e">
        <f t="shared" si="2"/>
        <v>#N/A</v>
      </c>
      <c r="N41" s="142" t="e">
        <f t="shared" si="3"/>
        <v>#N/A</v>
      </c>
      <c r="O41" s="142" t="str">
        <f>IF(ISERROR(N41),"",INDEX(Профиль!$B$2:DD15045,N41,2))</f>
        <v/>
      </c>
      <c r="P41" s="142" t="e">
        <f t="shared" si="4"/>
        <v>#N/A</v>
      </c>
      <c r="Q41" s="142">
        <f>IF(ISNUMBER(SEARCH(Бланк!$K$6,O41)),MAX($Q$1:Q40)+1,0)</f>
        <v>0</v>
      </c>
      <c r="R41" s="142" t="str">
        <f t="shared" si="5"/>
        <v/>
      </c>
      <c r="S41" s="142" t="e">
        <f t="shared" si="6"/>
        <v>#N/A</v>
      </c>
      <c r="V41" s="142">
        <f>INDEX(Профиль!$B$2:$Y$1001,U2,11)</f>
        <v>700</v>
      </c>
      <c r="W41" s="142" t="b">
        <f>AND(U38&lt;=V40,U37&lt;=V41)</f>
        <v>0</v>
      </c>
      <c r="AA41" s="142">
        <f>IF(ISNUMBER(SEARCH(Бланк!$I$8,D41)),MAX($AA$1:AA40)+1,0)</f>
        <v>0</v>
      </c>
      <c r="AB41" s="142" t="e">
        <f>VLOOKUP(F41,Профиль!A41:AI1555,2,FALSE)</f>
        <v>#N/A</v>
      </c>
      <c r="AC41" s="142" t="str">
        <f>IF(AA41&gt;0,VLOOKUP(Бланк!$I$8,D41:F41,3,FALSE),"")</f>
        <v/>
      </c>
      <c r="AD41" s="142" t="e">
        <f t="shared" si="7"/>
        <v>#N/A</v>
      </c>
      <c r="AM41" s="142" t="e">
        <f>INDEX(Профиль!$B$2:$Y$1001,AL2,11)</f>
        <v>#N/A</v>
      </c>
      <c r="AN41" s="142" t="e">
        <f>AND(AL38&lt;=AM40,AL37&lt;=AM41)</f>
        <v>#N/A</v>
      </c>
      <c r="BA41" s="142">
        <f>IF(ISNUMBER(SEARCH(Бланк!$I$10,D41)),MAX($BA$1:BA40)+1,0)</f>
        <v>0</v>
      </c>
      <c r="BB41" s="142" t="e">
        <f>VLOOKUP(F41,Профиль!A41:AI1555,2,FALSE)</f>
        <v>#N/A</v>
      </c>
      <c r="BC41" s="142" t="str">
        <f>IF(BA41&gt;0,VLOOKUP(Бланк!$I$10,D41:F41,3,FALSE),"")</f>
        <v/>
      </c>
      <c r="BD41" s="142" t="e">
        <f t="shared" si="13"/>
        <v>#N/A</v>
      </c>
      <c r="BE41" s="142" t="e">
        <f t="shared" si="14"/>
        <v>#N/A</v>
      </c>
      <c r="BG41" s="142" t="e">
        <f t="shared" si="15"/>
        <v>#N/A</v>
      </c>
      <c r="BH41" s="142">
        <f>IF(ISNUMBER(SEARCH(Бланк!$K$10,BF41)),MAX($BH$1:BH40)+1,0)</f>
        <v>0</v>
      </c>
      <c r="BM41" s="142" t="e">
        <f>INDEX(Профиль!$B$2:$Y$1001,BL2,11)</f>
        <v>#N/A</v>
      </c>
      <c r="BN41" s="142" t="e">
        <f>AND(BL38&lt;=BM40,BL37&lt;=BM41)</f>
        <v>#N/A</v>
      </c>
      <c r="CA41" s="142">
        <f>IF(ISNUMBER(SEARCH(Бланк!$I$12,D41)),MAX($CA$1:CA40)+1,0)</f>
        <v>0</v>
      </c>
      <c r="CB41" s="142" t="e">
        <f>VLOOKUP(F41,Профиль!A41:AI1555,2,FALSE)</f>
        <v>#N/A</v>
      </c>
      <c r="CC41" s="142" t="str">
        <f>IF(CA41&gt;0,VLOOKUP(Бланк!$I$12,D41:F41,3,FALSE),"")</f>
        <v/>
      </c>
      <c r="CD41" s="142" t="e">
        <f t="shared" si="17"/>
        <v>#N/A</v>
      </c>
      <c r="CE41" s="142" t="e">
        <f t="shared" si="18"/>
        <v>#N/A</v>
      </c>
      <c r="CF41" s="142" t="str">
        <f>IF(ISERROR(CE41),"",INDEX(Профиль!$B$2:BV239,CE41,2))</f>
        <v/>
      </c>
      <c r="CG41" s="142" t="e">
        <f t="shared" si="19"/>
        <v>#N/A</v>
      </c>
      <c r="CI41" s="142" t="str">
        <f t="shared" si="20"/>
        <v/>
      </c>
      <c r="CM41" s="142" t="e">
        <f>INDEX(Профиль!$B$2:$Y$1001,CL2,11)</f>
        <v>#N/A</v>
      </c>
      <c r="CN41" s="142" t="e">
        <f>AND(CL38&lt;=CM40,CL37&lt;=CM41)</f>
        <v>#N/A</v>
      </c>
      <c r="DA41" s="142">
        <f>IF(ISNUMBER(SEARCH(Бланк!$I$14,D41)),MAX($DA$1:DA40)+1,0)</f>
        <v>0</v>
      </c>
      <c r="DB41" s="142" t="e">
        <f>VLOOKUP(F41,Профиль!A41:BI1555,2,FALSE)</f>
        <v>#N/A</v>
      </c>
      <c r="DC41" s="142" t="str">
        <f>IF(DA41&gt;0,VLOOKUP(Бланк!$I$14,D41:F41,3,FALSE),"")</f>
        <v/>
      </c>
      <c r="DD41" s="142" t="e">
        <f t="shared" si="22"/>
        <v>#N/A</v>
      </c>
      <c r="DE41" s="142" t="e">
        <f t="shared" si="23"/>
        <v>#N/A</v>
      </c>
      <c r="DF41" s="142" t="str">
        <f>IF(ISERROR(DE41),"",INDEX(Профиль!$B$2:CV239,DE41,2))</f>
        <v/>
      </c>
      <c r="DG41" s="142" t="e">
        <f t="shared" si="24"/>
        <v>#N/A</v>
      </c>
      <c r="DM41" s="142" t="e">
        <f>INDEX(Профиль!$B$2:$Y$1001,DL2,11)</f>
        <v>#N/A</v>
      </c>
      <c r="DN41" s="142" t="e">
        <f>AND(DL38&lt;=DM40,DL37&lt;=DM41)</f>
        <v>#N/A</v>
      </c>
      <c r="EA41" s="142">
        <f>IF(ISNUMBER(SEARCH(Бланк!$I$16,D41)),MAX($EA$1:EA40)+1,0)</f>
        <v>0</v>
      </c>
      <c r="EB41" s="142" t="e">
        <f>VLOOKUP(F41,Профиль!A41:CI1555,2,FALSE)</f>
        <v>#N/A</v>
      </c>
      <c r="EC41" s="142" t="str">
        <f>IF(EA41&gt;0,VLOOKUP(Бланк!$I$16,D41:F41,3,FALSE),"")</f>
        <v/>
      </c>
      <c r="ED41" s="142" t="e">
        <f t="shared" si="27"/>
        <v>#N/A</v>
      </c>
      <c r="EE41" s="142" t="e">
        <f t="shared" si="28"/>
        <v>#N/A</v>
      </c>
      <c r="EF41" s="142" t="str">
        <f>IF(ISERROR(EE41),"",INDEX(Профиль!$B$2:DV239,EE41,2))</f>
        <v/>
      </c>
      <c r="EG41" s="142" t="e">
        <f t="shared" si="29"/>
        <v>#N/A</v>
      </c>
      <c r="EM41" s="142" t="e">
        <f>INDEX(Профиль!$B$2:$Y$1001,EL2,11)</f>
        <v>#N/A</v>
      </c>
      <c r="EN41" s="142" t="e">
        <f>AND(EL38&lt;=EM40,EL37&lt;=EM41)</f>
        <v>#N/A</v>
      </c>
      <c r="FA41" s="142">
        <f>IF(ISNUMBER(SEARCH(Бланк!$I$18,D41)),MAX($FA$1:FA40)+1,0)</f>
        <v>0</v>
      </c>
      <c r="FB41" s="142" t="e">
        <f>VLOOKUP(F41,Профиль!A41:DI1555,2,FALSE)</f>
        <v>#N/A</v>
      </c>
      <c r="FC41" s="142" t="str">
        <f>IF(FA41&gt;0,VLOOKUP(Бланк!$I$18,D41:F41,3,FALSE),"")</f>
        <v/>
      </c>
      <c r="FD41" s="142" t="e">
        <f t="shared" si="31"/>
        <v>#N/A</v>
      </c>
      <c r="FE41" s="142" t="e">
        <f t="shared" si="32"/>
        <v>#N/A</v>
      </c>
      <c r="FF41" s="142" t="str">
        <f>IF(ISERROR(FE41),"",INDEX(Профиль!$B$2:EV239,FE41,2))</f>
        <v/>
      </c>
      <c r="FG41" s="142" t="e">
        <f t="shared" si="33"/>
        <v>#N/A</v>
      </c>
      <c r="FI41" s="142" t="str">
        <f t="shared" si="34"/>
        <v/>
      </c>
      <c r="FJ41" s="142" t="e">
        <f t="shared" si="35"/>
        <v>#N/A</v>
      </c>
      <c r="FM41" s="142" t="e">
        <f>INDEX(Профиль!$B$2:$Y$1001,FL2,11)</f>
        <v>#N/A</v>
      </c>
      <c r="FN41" s="142" t="e">
        <f>AND(FL38&lt;=FM40,FL37&lt;=FM41)</f>
        <v>#N/A</v>
      </c>
      <c r="GA41" s="142">
        <f>IF(ISNUMBER(SEARCH(Бланк!$I$20,D41)),MAX($GA$1:GA40)+1,0)</f>
        <v>0</v>
      </c>
      <c r="GB41" s="142" t="e">
        <f>VLOOKUP(F41,Профиль!A41:EI1555,2,FALSE)</f>
        <v>#N/A</v>
      </c>
      <c r="GC41" s="142" t="str">
        <f>IF(GA41&gt;0,VLOOKUP(Бланк!$I$20,D41:F41,3,FALSE),"")</f>
        <v/>
      </c>
      <c r="GD41" s="142" t="e">
        <f t="shared" si="36"/>
        <v>#N/A</v>
      </c>
      <c r="GE41" s="142" t="e">
        <f t="shared" si="37"/>
        <v>#N/A</v>
      </c>
      <c r="GF41" s="142" t="str">
        <f>IF(ISERROR(GE41),"",INDEX(Профиль!$B$2:FV239,GE41,2))</f>
        <v/>
      </c>
      <c r="GG41" s="142" t="e">
        <f t="shared" si="38"/>
        <v>#N/A</v>
      </c>
      <c r="GI41" s="142" t="str">
        <f t="shared" si="39"/>
        <v/>
      </c>
      <c r="GJ41" s="142" t="e">
        <f t="shared" si="40"/>
        <v>#N/A</v>
      </c>
      <c r="GM41" s="142" t="e">
        <f>INDEX(Профиль!$B$2:$Y$1001,GL2,11)</f>
        <v>#N/A</v>
      </c>
      <c r="GN41" s="142" t="e">
        <f>AND(GL38&lt;=GM40,GL37&lt;=GM41)</f>
        <v>#N/A</v>
      </c>
      <c r="HA41" s="142">
        <f>IF(ISNUMBER(SEARCH(Бланк!$I$22,D41)),MAX($HA$1:HA40)+1,0)</f>
        <v>0</v>
      </c>
      <c r="HB41" s="142" t="e">
        <f>VLOOKUP(F41,Профиль!A41:FI1555,2,FALSE)</f>
        <v>#N/A</v>
      </c>
      <c r="HC41" s="142" t="str">
        <f>IF(HA41&gt;0,VLOOKUP(Бланк!$I$22,D41:F41,3,FALSE),"")</f>
        <v/>
      </c>
      <c r="HD41" s="142" t="e">
        <f t="shared" si="41"/>
        <v>#N/A</v>
      </c>
      <c r="HE41" s="142" t="e">
        <f t="shared" si="42"/>
        <v>#N/A</v>
      </c>
      <c r="HF41" s="142" t="str">
        <f>IF(ISERROR(HE41),"",INDEX(Профиль!$B$2:GV239,HE41,2))</f>
        <v/>
      </c>
      <c r="HG41" s="142" t="e">
        <f t="shared" si="43"/>
        <v>#N/A</v>
      </c>
      <c r="HM41" s="142" t="e">
        <f>INDEX(Профиль!$B$2:$Y$1001,HL2,11)</f>
        <v>#N/A</v>
      </c>
      <c r="HN41" s="142" t="e">
        <f>AND(HL38&lt;=HM40,HL37&lt;=HM41)</f>
        <v>#N/A</v>
      </c>
      <c r="IA41" s="142">
        <f>IF(ISNUMBER(SEARCH(Бланк!$I$24,D41)),MAX($IA$1:IA40)+1,0)</f>
        <v>0</v>
      </c>
      <c r="IB41" s="142" t="e">
        <f>VLOOKUP(F41,Профиль!A41:GI1555,2,FALSE)</f>
        <v>#N/A</v>
      </c>
      <c r="IC41" s="142" t="str">
        <f>IF(IA41&gt;0,VLOOKUP(Бланк!$I$24,D41:F41,3,FALSE),"")</f>
        <v/>
      </c>
      <c r="ID41" s="142" t="e">
        <f t="shared" si="46"/>
        <v>#N/A</v>
      </c>
      <c r="IE41" s="142" t="e">
        <f t="shared" si="47"/>
        <v>#N/A</v>
      </c>
      <c r="IF41" s="142" t="str">
        <f>IF(ISERROR(IE41),"",INDEX(Профиль!$B$2:HV239,IE41,2))</f>
        <v/>
      </c>
      <c r="IG41" s="142" t="e">
        <f>VLOOKUP(ROW(EA40),IA$2:$IC$201,3,FALSE)</f>
        <v>#N/A</v>
      </c>
      <c r="IJ41" s="142" t="e">
        <f t="shared" si="49"/>
        <v>#N/A</v>
      </c>
      <c r="IM41" s="142" t="e">
        <f>INDEX(Профиль!$B$2:$Y$1001,IL2,11)</f>
        <v>#N/A</v>
      </c>
      <c r="IN41" s="142" t="e">
        <f>AND(IL38&lt;=IM40,IL37&lt;=IM41)</f>
        <v>#N/A</v>
      </c>
    </row>
    <row r="42" spans="1:250" x14ac:dyDescent="0.25">
      <c r="A42" s="142">
        <v>42</v>
      </c>
      <c r="B42" s="142">
        <f>IF(AND($E$1="ПУСТО",Профиль!B42&lt;&gt;""),MAX($B$1:B41)+1,IF(ISNUMBER(SEARCH($E$1,Профиль!G42)),MAX($B$1:B41)+1,0))</f>
        <v>0</v>
      </c>
      <c r="D42" s="142" t="str">
        <f>IF(ISERROR(F42),"",INDEX(Профиль!$B$2:$E$1001,F42,1))</f>
        <v/>
      </c>
      <c r="E42" s="142" t="str">
        <f>IF(ISERROR(F42),"",INDEX(Профиль!$B$2:$E$1001,F42,2))</f>
        <v/>
      </c>
      <c r="F42" s="142" t="e">
        <f>MATCH(ROW(A41),$B$2:B48,0)</f>
        <v>#N/A</v>
      </c>
      <c r="G42" s="142" t="str">
        <f>IF(AND(COUNTIF(D$2:D42,D42)=1,D42&lt;&gt;""),COUNT(G$1:G41)+1,"")</f>
        <v/>
      </c>
      <c r="H42" s="142" t="str">
        <f t="shared" si="0"/>
        <v/>
      </c>
      <c r="I42" s="142" t="e">
        <f t="shared" si="1"/>
        <v>#N/A</v>
      </c>
      <c r="J42" s="142">
        <f>IF(ISNUMBER(SEARCH(Бланк!$I$6,D42)),MAX($J$1:J41)+1,0)</f>
        <v>0</v>
      </c>
      <c r="K42" s="142" t="e">
        <f>VLOOKUP(F42,Профиль!A42:AI1556,2,FALSE)</f>
        <v>#N/A</v>
      </c>
      <c r="L42" s="142" t="str">
        <f>IF(J42&gt;0,VLOOKUP(Бланк!$I$6,D42:F52,3,FALSE),"")</f>
        <v/>
      </c>
      <c r="M42" s="142" t="e">
        <f t="shared" si="2"/>
        <v>#N/A</v>
      </c>
      <c r="N42" s="142" t="e">
        <f t="shared" si="3"/>
        <v>#N/A</v>
      </c>
      <c r="O42" s="142" t="str">
        <f>IF(ISERROR(N42),"",INDEX(Профиль!$B$2:DD15046,N42,2))</f>
        <v/>
      </c>
      <c r="P42" s="142" t="e">
        <f t="shared" si="4"/>
        <v>#N/A</v>
      </c>
      <c r="Q42" s="142">
        <f>IF(ISNUMBER(SEARCH(Бланк!$K$6,O42)),MAX($Q$1:Q41)+1,0)</f>
        <v>0</v>
      </c>
      <c r="R42" s="142" t="str">
        <f t="shared" si="5"/>
        <v/>
      </c>
      <c r="S42" s="142" t="e">
        <f t="shared" si="6"/>
        <v>#N/A</v>
      </c>
      <c r="AA42" s="142">
        <f>IF(ISNUMBER(SEARCH(Бланк!$I$8,D42)),MAX($AA$1:AA41)+1,0)</f>
        <v>0</v>
      </c>
      <c r="AB42" s="142" t="e">
        <f>VLOOKUP(F42,Профиль!A42:AI1556,2,FALSE)</f>
        <v>#N/A</v>
      </c>
      <c r="AC42" s="142" t="str">
        <f>IF(AA42&gt;0,VLOOKUP(Бланк!$I$8,D42:F42,3,FALSE),"")</f>
        <v/>
      </c>
      <c r="AD42" s="142" t="e">
        <f t="shared" si="7"/>
        <v>#N/A</v>
      </c>
      <c r="BA42" s="142">
        <f>IF(ISNUMBER(SEARCH(Бланк!$I$10,D42)),MAX($BA$1:BA41)+1,0)</f>
        <v>0</v>
      </c>
      <c r="BB42" s="142" t="e">
        <f>VLOOKUP(F42,Профиль!A42:AI1556,2,FALSE)</f>
        <v>#N/A</v>
      </c>
      <c r="BC42" s="142" t="str">
        <f>IF(BA42&gt;0,VLOOKUP(Бланк!$I$10,D42:F42,3,FALSE),"")</f>
        <v/>
      </c>
      <c r="BD42" s="142" t="e">
        <f t="shared" si="13"/>
        <v>#N/A</v>
      </c>
      <c r="BE42" s="142" t="e">
        <f t="shared" si="14"/>
        <v>#N/A</v>
      </c>
      <c r="CA42" s="142">
        <f>IF(ISNUMBER(SEARCH(Бланк!$I$12,D42)),MAX($CA$1:CA41)+1,0)</f>
        <v>0</v>
      </c>
      <c r="CB42" s="142" t="e">
        <f>VLOOKUP(F42,Профиль!A42:AI1556,2,FALSE)</f>
        <v>#N/A</v>
      </c>
      <c r="CC42" s="142" t="str">
        <f>IF(CA42&gt;0,VLOOKUP(Бланк!$I$12,D42:F42,3,FALSE),"")</f>
        <v/>
      </c>
      <c r="CD42" s="142" t="e">
        <f t="shared" si="17"/>
        <v>#N/A</v>
      </c>
      <c r="CE42" s="142" t="e">
        <f t="shared" si="18"/>
        <v>#N/A</v>
      </c>
      <c r="CF42" s="142" t="str">
        <f>IF(ISERROR(CE42),"",INDEX(Профиль!$B$2:BV240,CE42,2))</f>
        <v/>
      </c>
      <c r="CG42" s="142" t="e">
        <f t="shared" si="19"/>
        <v>#N/A</v>
      </c>
      <c r="CI42" s="142" t="str">
        <f t="shared" si="20"/>
        <v/>
      </c>
      <c r="DA42" s="142">
        <f>IF(ISNUMBER(SEARCH(Бланк!$I$14,D42)),MAX($DA$1:DA41)+1,0)</f>
        <v>0</v>
      </c>
      <c r="DB42" s="142" t="e">
        <f>VLOOKUP(F42,Профиль!A42:BI1556,2,FALSE)</f>
        <v>#N/A</v>
      </c>
      <c r="DC42" s="142" t="str">
        <f>IF(DA42&gt;0,VLOOKUP(Бланк!$I$14,D42:F42,3,FALSE),"")</f>
        <v/>
      </c>
      <c r="DD42" s="142" t="e">
        <f t="shared" si="22"/>
        <v>#N/A</v>
      </c>
      <c r="DE42" s="142" t="e">
        <f t="shared" si="23"/>
        <v>#N/A</v>
      </c>
      <c r="DF42" s="142" t="str">
        <f>IF(ISERROR(DE42),"",INDEX(Профиль!$B$2:CV240,DE42,2))</f>
        <v/>
      </c>
      <c r="DG42" s="142" t="e">
        <f t="shared" si="24"/>
        <v>#N/A</v>
      </c>
      <c r="EA42" s="142">
        <f>IF(ISNUMBER(SEARCH(Бланк!$I$16,D42)),MAX($EA$1:EA41)+1,0)</f>
        <v>0</v>
      </c>
      <c r="EB42" s="142" t="e">
        <f>VLOOKUP(F42,Профиль!A42:CI1556,2,FALSE)</f>
        <v>#N/A</v>
      </c>
      <c r="EC42" s="142" t="str">
        <f>IF(EA42&gt;0,VLOOKUP(Бланк!$I$16,D42:F42,3,FALSE),"")</f>
        <v/>
      </c>
      <c r="ED42" s="142" t="e">
        <f t="shared" si="27"/>
        <v>#N/A</v>
      </c>
      <c r="EE42" s="142" t="e">
        <f t="shared" si="28"/>
        <v>#N/A</v>
      </c>
      <c r="EF42" s="142" t="str">
        <f>IF(ISERROR(EE42),"",INDEX(Профиль!$B$2:DV240,EE42,2))</f>
        <v/>
      </c>
      <c r="EG42" s="142" t="e">
        <f t="shared" si="29"/>
        <v>#N/A</v>
      </c>
      <c r="FA42" s="142">
        <f>IF(ISNUMBER(SEARCH(Бланк!$I$18,D42)),MAX($FA$1:FA41)+1,0)</f>
        <v>0</v>
      </c>
      <c r="FB42" s="142" t="e">
        <f>VLOOKUP(F42,Профиль!A42:DI1556,2,FALSE)</f>
        <v>#N/A</v>
      </c>
      <c r="FC42" s="142" t="str">
        <f>IF(FA42&gt;0,VLOOKUP(Бланк!$I$18,D42:F42,3,FALSE),"")</f>
        <v/>
      </c>
      <c r="FD42" s="142" t="e">
        <f t="shared" si="31"/>
        <v>#N/A</v>
      </c>
      <c r="FE42" s="142" t="e">
        <f t="shared" si="32"/>
        <v>#N/A</v>
      </c>
      <c r="FF42" s="142" t="str">
        <f>IF(ISERROR(FE42),"",INDEX(Профиль!$B$2:EV240,FE42,2))</f>
        <v/>
      </c>
      <c r="FG42" s="142" t="e">
        <f t="shared" si="33"/>
        <v>#N/A</v>
      </c>
      <c r="FI42" s="142" t="str">
        <f t="shared" si="34"/>
        <v/>
      </c>
      <c r="FJ42" s="142" t="e">
        <f t="shared" si="35"/>
        <v>#N/A</v>
      </c>
      <c r="GA42" s="142">
        <f>IF(ISNUMBER(SEARCH(Бланк!$I$20,D42)),MAX($GA$1:GA41)+1,0)</f>
        <v>0</v>
      </c>
      <c r="GB42" s="142" t="e">
        <f>VLOOKUP(F42,Профиль!A42:EI1556,2,FALSE)</f>
        <v>#N/A</v>
      </c>
      <c r="GC42" s="142" t="str">
        <f>IF(GA42&gt;0,VLOOKUP(Бланк!$I$20,D42:F42,3,FALSE),"")</f>
        <v/>
      </c>
      <c r="GD42" s="142" t="e">
        <f t="shared" si="36"/>
        <v>#N/A</v>
      </c>
      <c r="GE42" s="142" t="e">
        <f t="shared" si="37"/>
        <v>#N/A</v>
      </c>
      <c r="GF42" s="142" t="str">
        <f>IF(ISERROR(GE42),"",INDEX(Профиль!$B$2:FV240,GE42,2))</f>
        <v/>
      </c>
      <c r="GG42" s="142" t="e">
        <f t="shared" si="38"/>
        <v>#N/A</v>
      </c>
      <c r="GI42" s="142" t="str">
        <f t="shared" si="39"/>
        <v/>
      </c>
      <c r="GJ42" s="142" t="e">
        <f t="shared" si="40"/>
        <v>#N/A</v>
      </c>
      <c r="HA42" s="142">
        <f>IF(ISNUMBER(SEARCH(Бланк!$I$22,D42)),MAX($HA$1:HA41)+1,0)</f>
        <v>0</v>
      </c>
      <c r="HB42" s="142" t="e">
        <f>VLOOKUP(F42,Профиль!A42:FI1556,2,FALSE)</f>
        <v>#N/A</v>
      </c>
      <c r="HC42" s="142" t="str">
        <f>IF(HA42&gt;0,VLOOKUP(Бланк!$I$22,D42:F42,3,FALSE),"")</f>
        <v/>
      </c>
      <c r="HD42" s="142" t="e">
        <f t="shared" si="41"/>
        <v>#N/A</v>
      </c>
      <c r="HE42" s="142" t="e">
        <f t="shared" si="42"/>
        <v>#N/A</v>
      </c>
      <c r="HF42" s="142" t="str">
        <f>IF(ISERROR(HE42),"",INDEX(Профиль!$B$2:GV240,HE42,2))</f>
        <v/>
      </c>
      <c r="HG42" s="142" t="e">
        <f t="shared" si="43"/>
        <v>#N/A</v>
      </c>
      <c r="IA42" s="142">
        <f>IF(ISNUMBER(SEARCH(Бланк!$I$24,D42)),MAX($IA$1:IA41)+1,0)</f>
        <v>0</v>
      </c>
      <c r="IB42" s="142" t="e">
        <f>VLOOKUP(F42,Профиль!A42:GI1556,2,FALSE)</f>
        <v>#N/A</v>
      </c>
      <c r="IC42" s="142" t="str">
        <f>IF(IA42&gt;0,VLOOKUP(Бланк!$I$24,D42:F42,3,FALSE),"")</f>
        <v/>
      </c>
      <c r="ID42" s="142" t="e">
        <f t="shared" si="46"/>
        <v>#N/A</v>
      </c>
      <c r="IE42" s="142" t="e">
        <f t="shared" si="47"/>
        <v>#N/A</v>
      </c>
      <c r="IF42" s="142" t="str">
        <f>IF(ISERROR(IE42),"",INDEX(Профиль!$B$2:HV240,IE42,2))</f>
        <v/>
      </c>
      <c r="IG42" s="142" t="e">
        <f>VLOOKUP(ROW(EA41),IA$2:$IC$201,3,FALSE)</f>
        <v>#N/A</v>
      </c>
      <c r="IJ42" s="142" t="e">
        <f t="shared" si="49"/>
        <v>#N/A</v>
      </c>
    </row>
    <row r="43" spans="1:250" x14ac:dyDescent="0.25">
      <c r="A43" s="142">
        <v>43</v>
      </c>
      <c r="B43" s="142">
        <f>IF(AND($E$1="ПУСТО",Профиль!B43&lt;&gt;""),MAX($B$1:B42)+1,IF(ISNUMBER(SEARCH($E$1,Профиль!G43)),MAX($B$1:B42)+1,0))</f>
        <v>0</v>
      </c>
      <c r="D43" s="142" t="str">
        <f>IF(ISERROR(F43),"",INDEX(Профиль!$B$2:$E$1001,F43,1))</f>
        <v/>
      </c>
      <c r="E43" s="142" t="str">
        <f>IF(ISERROR(F43),"",INDEX(Профиль!$B$2:$E$1001,F43,2))</f>
        <v/>
      </c>
      <c r="F43" s="142" t="e">
        <f>MATCH(ROW(A42),$B$2:B49,0)</f>
        <v>#N/A</v>
      </c>
      <c r="G43" s="142" t="str">
        <f>IF(AND(COUNTIF(D$2:D43,D43)=1,D43&lt;&gt;""),COUNT(G$1:G42)+1,"")</f>
        <v/>
      </c>
      <c r="H43" s="142" t="str">
        <f t="shared" si="0"/>
        <v/>
      </c>
      <c r="I43" s="142" t="e">
        <f t="shared" si="1"/>
        <v>#N/A</v>
      </c>
      <c r="J43" s="142">
        <f>IF(ISNUMBER(SEARCH(Бланк!$I$6,D43)),MAX($J$1:J42)+1,0)</f>
        <v>0</v>
      </c>
      <c r="K43" s="142" t="e">
        <f>VLOOKUP(F43,Профиль!A43:AI1557,2,FALSE)</f>
        <v>#N/A</v>
      </c>
      <c r="L43" s="142" t="str">
        <f>IF(J43&gt;0,VLOOKUP(Бланк!$I$6,D43:F53,3,FALSE),"")</f>
        <v/>
      </c>
      <c r="M43" s="142" t="e">
        <f t="shared" si="2"/>
        <v>#N/A</v>
      </c>
      <c r="N43" s="142" t="e">
        <f t="shared" si="3"/>
        <v>#N/A</v>
      </c>
      <c r="O43" s="142" t="str">
        <f>IF(ISERROR(N43),"",INDEX(Профиль!$B$2:DD15047,N43,2))</f>
        <v/>
      </c>
      <c r="P43" s="142" t="e">
        <f t="shared" si="4"/>
        <v>#N/A</v>
      </c>
      <c r="Q43" s="142">
        <f>IF(ISNUMBER(SEARCH(Бланк!$K$6,O43)),MAX($Q$1:Q42)+1,0)</f>
        <v>0</v>
      </c>
      <c r="R43" s="142" t="str">
        <f t="shared" si="5"/>
        <v/>
      </c>
      <c r="S43" s="142" t="e">
        <f t="shared" si="6"/>
        <v>#N/A</v>
      </c>
      <c r="AA43" s="142">
        <f>IF(ISNUMBER(SEARCH(Бланк!$I$8,D43)),MAX($AA$1:AA42)+1,0)</f>
        <v>0</v>
      </c>
      <c r="AB43" s="142" t="e">
        <f>VLOOKUP(F43,Профиль!A43:AI1557,2,FALSE)</f>
        <v>#N/A</v>
      </c>
      <c r="AC43" s="142" t="str">
        <f>IF(AA43&gt;0,VLOOKUP(Бланк!$I$8,D43:F43,3,FALSE),"")</f>
        <v/>
      </c>
      <c r="AD43" s="142" t="e">
        <f t="shared" si="7"/>
        <v>#N/A</v>
      </c>
      <c r="BA43" s="142">
        <f>IF(ISNUMBER(SEARCH(Бланк!$I$10,D43)),MAX($BA$1:BA42)+1,0)</f>
        <v>0</v>
      </c>
      <c r="BB43" s="142" t="e">
        <f>VLOOKUP(F43,Профиль!A43:AI1557,2,FALSE)</f>
        <v>#N/A</v>
      </c>
      <c r="BC43" s="142" t="str">
        <f>IF(BA43&gt;0,VLOOKUP(Бланк!$I$10,D43:F43,3,FALSE),"")</f>
        <v/>
      </c>
      <c r="BD43" s="142" t="e">
        <f t="shared" si="13"/>
        <v>#N/A</v>
      </c>
      <c r="BE43" s="142" t="e">
        <f t="shared" si="14"/>
        <v>#N/A</v>
      </c>
      <c r="CA43" s="142">
        <f>IF(ISNUMBER(SEARCH(Бланк!$I$12,D43)),MAX($CA$1:CA42)+1,0)</f>
        <v>0</v>
      </c>
      <c r="CB43" s="142" t="e">
        <f>VLOOKUP(F43,Профиль!A43:AI1557,2,FALSE)</f>
        <v>#N/A</v>
      </c>
      <c r="CC43" s="142" t="str">
        <f>IF(CA43&gt;0,VLOOKUP(Бланк!$I$12,D43:F43,3,FALSE),"")</f>
        <v/>
      </c>
      <c r="CD43" s="142" t="e">
        <f t="shared" si="17"/>
        <v>#N/A</v>
      </c>
      <c r="CE43" s="142" t="e">
        <f t="shared" si="18"/>
        <v>#N/A</v>
      </c>
      <c r="CF43" s="142" t="str">
        <f>IF(ISERROR(CE43),"",INDEX(Профиль!$B$2:BV241,CE43,2))</f>
        <v/>
      </c>
      <c r="CG43" s="142" t="e">
        <f t="shared" si="19"/>
        <v>#N/A</v>
      </c>
      <c r="CI43" s="142" t="str">
        <f t="shared" si="20"/>
        <v/>
      </c>
      <c r="DA43" s="142">
        <f>IF(ISNUMBER(SEARCH(Бланк!$I$14,D43)),MAX($DA$1:DA42)+1,0)</f>
        <v>0</v>
      </c>
      <c r="DB43" s="142" t="e">
        <f>VLOOKUP(F43,Профиль!A43:BI1557,2,FALSE)</f>
        <v>#N/A</v>
      </c>
      <c r="DC43" s="142" t="str">
        <f>IF(DA43&gt;0,VLOOKUP(Бланк!$I$14,D43:F43,3,FALSE),"")</f>
        <v/>
      </c>
      <c r="DD43" s="142" t="e">
        <f t="shared" si="22"/>
        <v>#N/A</v>
      </c>
      <c r="DE43" s="142" t="e">
        <f t="shared" si="23"/>
        <v>#N/A</v>
      </c>
      <c r="DF43" s="142" t="str">
        <f>IF(ISERROR(DE43),"",INDEX(Профиль!$B$2:CV241,DE43,2))</f>
        <v/>
      </c>
      <c r="DG43" s="142" t="e">
        <f t="shared" si="24"/>
        <v>#N/A</v>
      </c>
      <c r="EA43" s="142">
        <f>IF(ISNUMBER(SEARCH(Бланк!$I$16,D43)),MAX($EA$1:EA42)+1,0)</f>
        <v>0</v>
      </c>
      <c r="EB43" s="142" t="e">
        <f>VLOOKUP(F43,Профиль!A43:CI1557,2,FALSE)</f>
        <v>#N/A</v>
      </c>
      <c r="EC43" s="142" t="str">
        <f>IF(EA43&gt;0,VLOOKUP(Бланк!$I$16,D43:F43,3,FALSE),"")</f>
        <v/>
      </c>
      <c r="ED43" s="142" t="e">
        <f t="shared" si="27"/>
        <v>#N/A</v>
      </c>
      <c r="EE43" s="142" t="e">
        <f t="shared" si="28"/>
        <v>#N/A</v>
      </c>
      <c r="EF43" s="142" t="str">
        <f>IF(ISERROR(EE43),"",INDEX(Профиль!$B$2:DV241,EE43,2))</f>
        <v/>
      </c>
      <c r="EG43" s="142" t="e">
        <f t="shared" si="29"/>
        <v>#N/A</v>
      </c>
      <c r="FA43" s="142">
        <f>IF(ISNUMBER(SEARCH(Бланк!$I$18,D43)),MAX($FA$1:FA42)+1,0)</f>
        <v>0</v>
      </c>
      <c r="FB43" s="142" t="e">
        <f>VLOOKUP(F43,Профиль!A43:DI1557,2,FALSE)</f>
        <v>#N/A</v>
      </c>
      <c r="FC43" s="142" t="str">
        <f>IF(FA43&gt;0,VLOOKUP(Бланк!$I$18,D43:F43,3,FALSE),"")</f>
        <v/>
      </c>
      <c r="FD43" s="142" t="e">
        <f t="shared" si="31"/>
        <v>#N/A</v>
      </c>
      <c r="FE43" s="142" t="e">
        <f t="shared" si="32"/>
        <v>#N/A</v>
      </c>
      <c r="FF43" s="142" t="str">
        <f>IF(ISERROR(FE43),"",INDEX(Профиль!$B$2:EV241,FE43,2))</f>
        <v/>
      </c>
      <c r="FG43" s="142" t="e">
        <f t="shared" si="33"/>
        <v>#N/A</v>
      </c>
      <c r="FI43" s="142" t="str">
        <f t="shared" si="34"/>
        <v/>
      </c>
      <c r="FJ43" s="142" t="e">
        <f t="shared" si="35"/>
        <v>#N/A</v>
      </c>
      <c r="GA43" s="142">
        <f>IF(ISNUMBER(SEARCH(Бланк!$I$20,D43)),MAX($GA$1:GA42)+1,0)</f>
        <v>0</v>
      </c>
      <c r="GB43" s="142" t="e">
        <f>VLOOKUP(F43,Профиль!A43:EI1557,2,FALSE)</f>
        <v>#N/A</v>
      </c>
      <c r="GC43" s="142" t="str">
        <f>IF(GA43&gt;0,VLOOKUP(Бланк!$I$20,D43:F43,3,FALSE),"")</f>
        <v/>
      </c>
      <c r="GD43" s="142" t="e">
        <f t="shared" si="36"/>
        <v>#N/A</v>
      </c>
      <c r="GE43" s="142" t="e">
        <f t="shared" si="37"/>
        <v>#N/A</v>
      </c>
      <c r="GF43" s="142" t="str">
        <f>IF(ISERROR(GE43),"",INDEX(Профиль!$B$2:FV241,GE43,2))</f>
        <v/>
      </c>
      <c r="GG43" s="142" t="e">
        <f t="shared" si="38"/>
        <v>#N/A</v>
      </c>
      <c r="GI43" s="142" t="str">
        <f t="shared" si="39"/>
        <v/>
      </c>
      <c r="GJ43" s="142" t="e">
        <f t="shared" si="40"/>
        <v>#N/A</v>
      </c>
      <c r="HA43" s="142">
        <f>IF(ISNUMBER(SEARCH(Бланк!$I$22,D43)),MAX($HA$1:HA42)+1,0)</f>
        <v>0</v>
      </c>
      <c r="HB43" s="142" t="e">
        <f>VLOOKUP(F43,Профиль!A43:FI1557,2,FALSE)</f>
        <v>#N/A</v>
      </c>
      <c r="HC43" s="142" t="str">
        <f>IF(HA43&gt;0,VLOOKUP(Бланк!$I$22,D43:F43,3,FALSE),"")</f>
        <v/>
      </c>
      <c r="HD43" s="142" t="e">
        <f t="shared" si="41"/>
        <v>#N/A</v>
      </c>
      <c r="HE43" s="142" t="e">
        <f t="shared" si="42"/>
        <v>#N/A</v>
      </c>
      <c r="HF43" s="142" t="str">
        <f>IF(ISERROR(HE43),"",INDEX(Профиль!$B$2:GV241,HE43,2))</f>
        <v/>
      </c>
      <c r="HG43" s="142" t="e">
        <f t="shared" si="43"/>
        <v>#N/A</v>
      </c>
      <c r="IA43" s="142">
        <f>IF(ISNUMBER(SEARCH(Бланк!$I$24,D43)),MAX($IA$1:IA42)+1,0)</f>
        <v>0</v>
      </c>
      <c r="IB43" s="142" t="e">
        <f>VLOOKUP(F43,Профиль!A43:GI1557,2,FALSE)</f>
        <v>#N/A</v>
      </c>
      <c r="IC43" s="142" t="str">
        <f>IF(IA43&gt;0,VLOOKUP(Бланк!$I$24,D43:F43,3,FALSE),"")</f>
        <v/>
      </c>
      <c r="ID43" s="142" t="e">
        <f t="shared" si="46"/>
        <v>#N/A</v>
      </c>
      <c r="IE43" s="142" t="e">
        <f t="shared" si="47"/>
        <v>#N/A</v>
      </c>
      <c r="IF43" s="142" t="str">
        <f>IF(ISERROR(IE43),"",INDEX(Профиль!$B$2:HV241,IE43,2))</f>
        <v/>
      </c>
      <c r="IG43" s="142" t="e">
        <f>VLOOKUP(ROW(EA42),IA$2:$IC$201,3,FALSE)</f>
        <v>#N/A</v>
      </c>
      <c r="IJ43" s="142" t="e">
        <f t="shared" si="49"/>
        <v>#N/A</v>
      </c>
    </row>
    <row r="44" spans="1:250" x14ac:dyDescent="0.25">
      <c r="A44" s="142">
        <v>44</v>
      </c>
      <c r="B44" s="142">
        <f>IF(AND($E$1="ПУСТО",Профиль!B44&lt;&gt;""),MAX($B$1:B43)+1,IF(ISNUMBER(SEARCH($E$1,Профиль!G44)),MAX($B$1:B43)+1,0))</f>
        <v>0</v>
      </c>
      <c r="D44" s="142" t="str">
        <f>IF(ISERROR(F44),"",INDEX(Профиль!$B$2:$E$1001,F44,1))</f>
        <v/>
      </c>
      <c r="E44" s="142" t="str">
        <f>IF(ISERROR(F44),"",INDEX(Профиль!$B$2:$E$1001,F44,2))</f>
        <v/>
      </c>
      <c r="F44" s="142" t="e">
        <f>MATCH(ROW(A43),$B$2:B50,0)</f>
        <v>#N/A</v>
      </c>
      <c r="G44" s="142" t="str">
        <f>IF(AND(COUNTIF(D$2:D44,D44)=1,D44&lt;&gt;""),COUNT(G$1:G43)+1,"")</f>
        <v/>
      </c>
      <c r="H44" s="142" t="str">
        <f t="shared" si="0"/>
        <v/>
      </c>
      <c r="I44" s="142" t="e">
        <f t="shared" si="1"/>
        <v>#N/A</v>
      </c>
      <c r="J44" s="142">
        <f>IF(ISNUMBER(SEARCH(Бланк!$I$6,D44)),MAX($J$1:J43)+1,0)</f>
        <v>0</v>
      </c>
      <c r="K44" s="142" t="e">
        <f>VLOOKUP(F44,Профиль!A44:AI1558,2,FALSE)</f>
        <v>#N/A</v>
      </c>
      <c r="L44" s="142" t="str">
        <f>IF(J44&gt;0,VLOOKUP(Бланк!$I$6,D44:F54,3,FALSE),"")</f>
        <v/>
      </c>
      <c r="M44" s="142" t="e">
        <f t="shared" si="2"/>
        <v>#N/A</v>
      </c>
      <c r="N44" s="142" t="e">
        <f t="shared" si="3"/>
        <v>#N/A</v>
      </c>
      <c r="O44" s="142" t="str">
        <f>IF(ISERROR(N44),"",INDEX(Профиль!$B$2:DD15048,N44,2))</f>
        <v/>
      </c>
      <c r="P44" s="142" t="e">
        <f t="shared" si="4"/>
        <v>#N/A</v>
      </c>
      <c r="Q44" s="142">
        <f>IF(ISNUMBER(SEARCH(Бланк!$K$6,O44)),MAX($Q$1:Q43)+1,0)</f>
        <v>0</v>
      </c>
      <c r="R44" s="142" t="str">
        <f t="shared" si="5"/>
        <v/>
      </c>
      <c r="S44" s="142" t="e">
        <f t="shared" si="6"/>
        <v>#N/A</v>
      </c>
      <c r="W44" s="160" t="str">
        <f>IF(AND(W38,W39),"",CONCATENATE("Размер меньше допустимого ",V38,"х",V39))</f>
        <v/>
      </c>
      <c r="AA44" s="142">
        <f>IF(ISNUMBER(SEARCH(Бланк!$I$8,D44)),MAX($AA$1:AA43)+1,0)</f>
        <v>0</v>
      </c>
      <c r="AB44" s="142" t="e">
        <f>VLOOKUP(F44,Профиль!A44:AI1558,2,FALSE)</f>
        <v>#N/A</v>
      </c>
      <c r="AC44" s="142" t="str">
        <f>IF(AA44&gt;0,VLOOKUP(Бланк!$I$8,D44:F44,3,FALSE),"")</f>
        <v/>
      </c>
      <c r="AD44" s="142" t="e">
        <f t="shared" si="7"/>
        <v>#N/A</v>
      </c>
      <c r="AN44" s="160" t="e">
        <f>IF(AND(AN38,AN39),"",CONCATENATE("Размер меньше допустимого ",AM38,"х",AM39))</f>
        <v>#N/A</v>
      </c>
      <c r="BA44" s="142">
        <f>IF(ISNUMBER(SEARCH(Бланк!$I$10,D44)),MAX($BA$1:BA43)+1,0)</f>
        <v>0</v>
      </c>
      <c r="BB44" s="142" t="e">
        <f>VLOOKUP(F44,Профиль!A44:AI1558,2,FALSE)</f>
        <v>#N/A</v>
      </c>
      <c r="BC44" s="142" t="str">
        <f>IF(BA44&gt;0,VLOOKUP(Бланк!$I$10,D44:F44,3,FALSE),"")</f>
        <v/>
      </c>
      <c r="BD44" s="142" t="e">
        <f t="shared" si="13"/>
        <v>#N/A</v>
      </c>
      <c r="BE44" s="142" t="e">
        <f t="shared" si="14"/>
        <v>#N/A</v>
      </c>
      <c r="BN44" s="160" t="e">
        <f>IF(AND(BN38,BN39),"",CONCATENATE("Размер меньше допустимого ",BM38,"х",BM39))</f>
        <v>#N/A</v>
      </c>
      <c r="CA44" s="142">
        <f>IF(ISNUMBER(SEARCH(Бланк!$I$12,D44)),MAX($CA$1:CA43)+1,0)</f>
        <v>0</v>
      </c>
      <c r="CB44" s="142" t="e">
        <f>VLOOKUP(F44,Профиль!A44:AI1558,2,FALSE)</f>
        <v>#N/A</v>
      </c>
      <c r="CC44" s="142" t="str">
        <f>IF(CA44&gt;0,VLOOKUP(Бланк!$I$12,D44:F44,3,FALSE),"")</f>
        <v/>
      </c>
      <c r="CD44" s="142" t="e">
        <f t="shared" si="17"/>
        <v>#N/A</v>
      </c>
      <c r="CE44" s="142" t="e">
        <f t="shared" si="18"/>
        <v>#N/A</v>
      </c>
      <c r="CF44" s="142" t="str">
        <f>IF(ISERROR(CE44),"",INDEX(Профиль!$B$2:BV242,CE44,2))</f>
        <v/>
      </c>
      <c r="CG44" s="142" t="e">
        <f t="shared" si="19"/>
        <v>#N/A</v>
      </c>
      <c r="CI44" s="142" t="str">
        <f t="shared" si="20"/>
        <v/>
      </c>
      <c r="CN44" s="160" t="e">
        <f>IF(AND(CN38,CN39),"",CONCATENATE("Размер меньше допустимого ",CM38,"х",CM39))</f>
        <v>#N/A</v>
      </c>
      <c r="DA44" s="142">
        <f>IF(ISNUMBER(SEARCH(Бланк!$I$14,D44)),MAX($DA$1:DA43)+1,0)</f>
        <v>0</v>
      </c>
      <c r="DB44" s="142" t="e">
        <f>VLOOKUP(F44,Профиль!A44:BI1558,2,FALSE)</f>
        <v>#N/A</v>
      </c>
      <c r="DC44" s="142" t="str">
        <f>IF(DA44&gt;0,VLOOKUP(Бланк!$I$14,D44:F44,3,FALSE),"")</f>
        <v/>
      </c>
      <c r="DD44" s="142" t="e">
        <f t="shared" si="22"/>
        <v>#N/A</v>
      </c>
      <c r="DE44" s="142" t="e">
        <f t="shared" si="23"/>
        <v>#N/A</v>
      </c>
      <c r="DF44" s="142" t="str">
        <f>IF(ISERROR(DE44),"",INDEX(Профиль!$B$2:CV242,DE44,2))</f>
        <v/>
      </c>
      <c r="DG44" s="142" t="e">
        <f t="shared" si="24"/>
        <v>#N/A</v>
      </c>
      <c r="DN44" s="160" t="e">
        <f>IF(AND(DN38,DN39),"",CONCATENATE("Размер меньше допустимого ",DM38,"х",DM39))</f>
        <v>#N/A</v>
      </c>
      <c r="EA44" s="142">
        <f>IF(ISNUMBER(SEARCH(Бланк!$I$16,D44)),MAX($EA$1:EA43)+1,0)</f>
        <v>0</v>
      </c>
      <c r="EB44" s="142" t="e">
        <f>VLOOKUP(F44,Профиль!A44:CI1558,2,FALSE)</f>
        <v>#N/A</v>
      </c>
      <c r="EC44" s="142" t="str">
        <f>IF(EA44&gt;0,VLOOKUP(Бланк!$I$16,D44:F44,3,FALSE),"")</f>
        <v/>
      </c>
      <c r="ED44" s="142" t="e">
        <f t="shared" si="27"/>
        <v>#N/A</v>
      </c>
      <c r="EE44" s="142" t="e">
        <f t="shared" si="28"/>
        <v>#N/A</v>
      </c>
      <c r="EF44" s="142" t="str">
        <f>IF(ISERROR(EE44),"",INDEX(Профиль!$B$2:DV242,EE44,2))</f>
        <v/>
      </c>
      <c r="EG44" s="142" t="e">
        <f t="shared" si="29"/>
        <v>#N/A</v>
      </c>
      <c r="EN44" s="160" t="e">
        <f>IF(AND(EN38,EN39),"",CONCATENATE("Размер меньше допустимого ",EM38,"х",EM39))</f>
        <v>#N/A</v>
      </c>
      <c r="FA44" s="142">
        <f>IF(ISNUMBER(SEARCH(Бланк!$I$18,D44)),MAX($FA$1:FA43)+1,0)</f>
        <v>0</v>
      </c>
      <c r="FB44" s="142" t="e">
        <f>VLOOKUP(F44,Профиль!A44:DI1558,2,FALSE)</f>
        <v>#N/A</v>
      </c>
      <c r="FC44" s="142" t="str">
        <f>IF(FA44&gt;0,VLOOKUP(Бланк!$I$18,D44:F44,3,FALSE),"")</f>
        <v/>
      </c>
      <c r="FD44" s="142" t="e">
        <f t="shared" si="31"/>
        <v>#N/A</v>
      </c>
      <c r="FE44" s="142" t="e">
        <f t="shared" si="32"/>
        <v>#N/A</v>
      </c>
      <c r="FF44" s="142" t="str">
        <f>IF(ISERROR(FE44),"",INDEX(Профиль!$B$2:EV242,FE44,2))</f>
        <v/>
      </c>
      <c r="FG44" s="142" t="e">
        <f t="shared" si="33"/>
        <v>#N/A</v>
      </c>
      <c r="FI44" s="142" t="str">
        <f t="shared" si="34"/>
        <v/>
      </c>
      <c r="FJ44" s="142" t="e">
        <f t="shared" si="35"/>
        <v>#N/A</v>
      </c>
      <c r="FN44" s="160" t="e">
        <f>IF(AND(FN38,FN39),"",CONCATENATE("Размер меньше допустимого ",FM38,"х",FM39))</f>
        <v>#N/A</v>
      </c>
      <c r="GA44" s="142">
        <f>IF(ISNUMBER(SEARCH(Бланк!$I$20,D44)),MAX($GA$1:GA43)+1,0)</f>
        <v>0</v>
      </c>
      <c r="GB44" s="142" t="e">
        <f>VLOOKUP(F44,Профиль!A44:EI1558,2,FALSE)</f>
        <v>#N/A</v>
      </c>
      <c r="GC44" s="142" t="str">
        <f>IF(GA44&gt;0,VLOOKUP(Бланк!$I$20,D44:F44,3,FALSE),"")</f>
        <v/>
      </c>
      <c r="GD44" s="142" t="e">
        <f t="shared" si="36"/>
        <v>#N/A</v>
      </c>
      <c r="GE44" s="142" t="e">
        <f t="shared" si="37"/>
        <v>#N/A</v>
      </c>
      <c r="GF44" s="142" t="str">
        <f>IF(ISERROR(GE44),"",INDEX(Профиль!$B$2:FV242,GE44,2))</f>
        <v/>
      </c>
      <c r="GG44" s="142" t="e">
        <f t="shared" si="38"/>
        <v>#N/A</v>
      </c>
      <c r="GI44" s="142" t="str">
        <f t="shared" si="39"/>
        <v/>
      </c>
      <c r="GJ44" s="142" t="e">
        <f t="shared" si="40"/>
        <v>#N/A</v>
      </c>
      <c r="GN44" s="160" t="e">
        <f>IF(AND(GN38,GN39),"",CONCATENATE("Размер меньше допустимого ",GM38,"х",GM39))</f>
        <v>#N/A</v>
      </c>
      <c r="HA44" s="142">
        <f>IF(ISNUMBER(SEARCH(Бланк!$I$22,D44)),MAX($HA$1:HA43)+1,0)</f>
        <v>0</v>
      </c>
      <c r="HB44" s="142" t="e">
        <f>VLOOKUP(F44,Профиль!A44:FI1558,2,FALSE)</f>
        <v>#N/A</v>
      </c>
      <c r="HC44" s="142" t="str">
        <f>IF(HA44&gt;0,VLOOKUP(Бланк!$I$22,D44:F44,3,FALSE),"")</f>
        <v/>
      </c>
      <c r="HD44" s="142" t="e">
        <f t="shared" si="41"/>
        <v>#N/A</v>
      </c>
      <c r="HE44" s="142" t="e">
        <f t="shared" si="42"/>
        <v>#N/A</v>
      </c>
      <c r="HF44" s="142" t="str">
        <f>IF(ISERROR(HE44),"",INDEX(Профиль!$B$2:GV242,HE44,2))</f>
        <v/>
      </c>
      <c r="HG44" s="142" t="e">
        <f t="shared" si="43"/>
        <v>#N/A</v>
      </c>
      <c r="HN44" s="160" t="e">
        <f>IF(AND(HN38,HN39),"",CONCATENATE("Размер меньше допустимого ",HM38,"х",HM39))</f>
        <v>#N/A</v>
      </c>
      <c r="IA44" s="142">
        <f>IF(ISNUMBER(SEARCH(Бланк!$I$24,D44)),MAX($IA$1:IA43)+1,0)</f>
        <v>0</v>
      </c>
      <c r="IB44" s="142" t="e">
        <f>VLOOKUP(F44,Профиль!A44:GI1558,2,FALSE)</f>
        <v>#N/A</v>
      </c>
      <c r="IC44" s="142" t="str">
        <f>IF(IA44&gt;0,VLOOKUP(Бланк!$I$24,D44:F44,3,FALSE),"")</f>
        <v/>
      </c>
      <c r="ID44" s="142" t="e">
        <f t="shared" si="46"/>
        <v>#N/A</v>
      </c>
      <c r="IE44" s="142" t="e">
        <f t="shared" si="47"/>
        <v>#N/A</v>
      </c>
      <c r="IF44" s="142" t="str">
        <f>IF(ISERROR(IE44),"",INDEX(Профиль!$B$2:HV242,IE44,2))</f>
        <v/>
      </c>
      <c r="IG44" s="142" t="e">
        <f>VLOOKUP(ROW(EA43),IA$2:$IC$201,3,FALSE)</f>
        <v>#N/A</v>
      </c>
      <c r="IJ44" s="142" t="e">
        <f t="shared" si="49"/>
        <v>#N/A</v>
      </c>
      <c r="IN44" s="160" t="e">
        <f>IF(AND(IN38,IN39),"",CONCATENATE("Размер меньше допустимого ",IM38,"х",IM39))</f>
        <v>#N/A</v>
      </c>
    </row>
    <row r="45" spans="1:250" x14ac:dyDescent="0.25">
      <c r="A45" s="142">
        <v>45</v>
      </c>
      <c r="B45" s="142">
        <f>IF(AND($E$1="ПУСТО",Профиль!B45&lt;&gt;""),MAX($B$1:B44)+1,IF(ISNUMBER(SEARCH($E$1,Профиль!G45)),MAX($B$1:B44)+1,0))</f>
        <v>0</v>
      </c>
      <c r="D45" s="142" t="str">
        <f>IF(ISERROR(F45),"",INDEX(Профиль!$B$2:$E$1001,F45,1))</f>
        <v/>
      </c>
      <c r="E45" s="142" t="str">
        <f>IF(ISERROR(F45),"",INDEX(Профиль!$B$2:$E$1001,F45,2))</f>
        <v/>
      </c>
      <c r="F45" s="142" t="e">
        <f>MATCH(ROW(A44),$B$2:B51,0)</f>
        <v>#N/A</v>
      </c>
      <c r="G45" s="142" t="str">
        <f>IF(AND(COUNTIF(D$2:D45,D45)=1,D45&lt;&gt;""),COUNT(G$1:G44)+1,"")</f>
        <v/>
      </c>
      <c r="H45" s="142" t="str">
        <f t="shared" si="0"/>
        <v/>
      </c>
      <c r="I45" s="142" t="e">
        <f t="shared" si="1"/>
        <v>#N/A</v>
      </c>
      <c r="J45" s="142">
        <f>IF(ISNUMBER(SEARCH(Бланк!$I$6,D45)),MAX($J$1:J44)+1,0)</f>
        <v>0</v>
      </c>
      <c r="K45" s="142" t="e">
        <f>VLOOKUP(F45,Профиль!A45:AI1559,2,FALSE)</f>
        <v>#N/A</v>
      </c>
      <c r="L45" s="142" t="str">
        <f>IF(J45&gt;0,VLOOKUP(Бланк!$I$6,D45:F55,3,FALSE),"")</f>
        <v/>
      </c>
      <c r="M45" s="142" t="e">
        <f t="shared" si="2"/>
        <v>#N/A</v>
      </c>
      <c r="N45" s="142" t="e">
        <f t="shared" si="3"/>
        <v>#N/A</v>
      </c>
      <c r="O45" s="142" t="str">
        <f>IF(ISERROR(N45),"",INDEX(Профиль!$B$2:DD15049,N45,2))</f>
        <v/>
      </c>
      <c r="P45" s="142" t="e">
        <f t="shared" si="4"/>
        <v>#N/A</v>
      </c>
      <c r="Q45" s="142">
        <f>IF(ISNUMBER(SEARCH(Бланк!$K$6,O45)),MAX($Q$1:Q44)+1,0)</f>
        <v>0</v>
      </c>
      <c r="R45" s="142" t="str">
        <f t="shared" si="5"/>
        <v/>
      </c>
      <c r="S45" s="142" t="e">
        <f t="shared" si="6"/>
        <v>#N/A</v>
      </c>
      <c r="W45" s="160" t="str">
        <f>IF(X40,"",CONCATENATE("Размер Больше допустимого ",V40,"х",V41))</f>
        <v/>
      </c>
      <c r="AA45" s="142">
        <f>IF(ISNUMBER(SEARCH(Бланк!$I$8,D45)),MAX($AA$1:AA44)+1,0)</f>
        <v>0</v>
      </c>
      <c r="AB45" s="142" t="e">
        <f>VLOOKUP(F45,Профиль!A45:AI1559,2,FALSE)</f>
        <v>#N/A</v>
      </c>
      <c r="AC45" s="142" t="str">
        <f>IF(AA45&gt;0,VLOOKUP(Бланк!$I$8,D45:F45,3,FALSE),"")</f>
        <v/>
      </c>
      <c r="AD45" s="142" t="e">
        <f t="shared" si="7"/>
        <v>#N/A</v>
      </c>
      <c r="AN45" s="160" t="e">
        <f>IF(AO40,"",CONCATENATE("Размер Больше допустимого ",AM40,"х",AM41))</f>
        <v>#N/A</v>
      </c>
      <c r="BA45" s="142">
        <f>IF(ISNUMBER(SEARCH(Бланк!$I$10,D45)),MAX($BA$1:BA44)+1,0)</f>
        <v>0</v>
      </c>
      <c r="BB45" s="142" t="e">
        <f>VLOOKUP(F45,Профиль!A45:AI1559,2,FALSE)</f>
        <v>#N/A</v>
      </c>
      <c r="BC45" s="142" t="str">
        <f>IF(BA45&gt;0,VLOOKUP(Бланк!$I$10,D45:F45,3,FALSE),"")</f>
        <v/>
      </c>
      <c r="BD45" s="142" t="e">
        <f t="shared" si="13"/>
        <v>#N/A</v>
      </c>
      <c r="BE45" s="142" t="e">
        <f t="shared" si="14"/>
        <v>#N/A</v>
      </c>
      <c r="BN45" s="160" t="e">
        <f>IF(BO40,"",CONCATENATE("Размер Больше допустимого ",BM40,"х",BM41))</f>
        <v>#N/A</v>
      </c>
      <c r="CA45" s="142">
        <f>IF(ISNUMBER(SEARCH(Бланк!$I$12,D45)),MAX($CA$1:CA44)+1,0)</f>
        <v>0</v>
      </c>
      <c r="CB45" s="142" t="e">
        <f>VLOOKUP(F45,Профиль!A45:AI1559,2,FALSE)</f>
        <v>#N/A</v>
      </c>
      <c r="CC45" s="142" t="str">
        <f>IF(CA45&gt;0,VLOOKUP(Бланк!$I$12,D45:F45,3,FALSE),"")</f>
        <v/>
      </c>
      <c r="CD45" s="142" t="e">
        <f t="shared" si="17"/>
        <v>#N/A</v>
      </c>
      <c r="CE45" s="142" t="e">
        <f t="shared" si="18"/>
        <v>#N/A</v>
      </c>
      <c r="CF45" s="142" t="str">
        <f>IF(ISERROR(CE45),"",INDEX(Профиль!$B$2:BV243,CE45,2))</f>
        <v/>
      </c>
      <c r="CG45" s="142" t="e">
        <f t="shared" si="19"/>
        <v>#N/A</v>
      </c>
      <c r="CI45" s="142" t="str">
        <f t="shared" si="20"/>
        <v/>
      </c>
      <c r="CN45" s="160" t="e">
        <f>IF(CO40,"",CONCATENATE("Размер Больше допустимого ",CM40,"х",CM41))</f>
        <v>#N/A</v>
      </c>
      <c r="DA45" s="142">
        <f>IF(ISNUMBER(SEARCH(Бланк!$I$14,D45)),MAX($DA$1:DA44)+1,0)</f>
        <v>0</v>
      </c>
      <c r="DB45" s="142" t="e">
        <f>VLOOKUP(F45,Профиль!A45:BI1559,2,FALSE)</f>
        <v>#N/A</v>
      </c>
      <c r="DC45" s="142" t="str">
        <f>IF(DA45&gt;0,VLOOKUP(Бланк!$I$14,D45:F45,3,FALSE),"")</f>
        <v/>
      </c>
      <c r="DD45" s="142" t="e">
        <f t="shared" si="22"/>
        <v>#N/A</v>
      </c>
      <c r="DE45" s="142" t="e">
        <f t="shared" si="23"/>
        <v>#N/A</v>
      </c>
      <c r="DF45" s="142" t="str">
        <f>IF(ISERROR(DE45),"",INDEX(Профиль!$B$2:CV243,DE45,2))</f>
        <v/>
      </c>
      <c r="DG45" s="142" t="e">
        <f t="shared" si="24"/>
        <v>#N/A</v>
      </c>
      <c r="DN45" s="160" t="e">
        <f>IF(DO40,"",CONCATENATE("Размер Больше допустимого ",DM40,"х",DM41))</f>
        <v>#N/A</v>
      </c>
      <c r="EA45" s="142">
        <f>IF(ISNUMBER(SEARCH(Бланк!$I$16,D45)),MAX($EA$1:EA44)+1,0)</f>
        <v>0</v>
      </c>
      <c r="EB45" s="142" t="e">
        <f>VLOOKUP(F45,Профиль!A45:CI1559,2,FALSE)</f>
        <v>#N/A</v>
      </c>
      <c r="EC45" s="142" t="str">
        <f>IF(EA45&gt;0,VLOOKUP(Бланк!$I$16,D45:F45,3,FALSE),"")</f>
        <v/>
      </c>
      <c r="ED45" s="142" t="e">
        <f t="shared" si="27"/>
        <v>#N/A</v>
      </c>
      <c r="EE45" s="142" t="e">
        <f t="shared" si="28"/>
        <v>#N/A</v>
      </c>
      <c r="EF45" s="142" t="str">
        <f>IF(ISERROR(EE45),"",INDEX(Профиль!$B$2:DV243,EE45,2))</f>
        <v/>
      </c>
      <c r="EG45" s="142" t="e">
        <f t="shared" si="29"/>
        <v>#N/A</v>
      </c>
      <c r="EN45" s="160" t="e">
        <f>IF(EO40,"",CONCATENATE("Размер Больше допустимого ",EM40,"х",EM41))</f>
        <v>#N/A</v>
      </c>
      <c r="FA45" s="142">
        <f>IF(ISNUMBER(SEARCH(Бланк!$I$18,D45)),MAX($FA$1:FA44)+1,0)</f>
        <v>0</v>
      </c>
      <c r="FB45" s="142" t="e">
        <f>VLOOKUP(F45,Профиль!A45:DI1559,2,FALSE)</f>
        <v>#N/A</v>
      </c>
      <c r="FC45" s="142" t="str">
        <f>IF(FA45&gt;0,VLOOKUP(Бланк!$I$18,D45:F45,3,FALSE),"")</f>
        <v/>
      </c>
      <c r="FD45" s="142" t="e">
        <f t="shared" si="31"/>
        <v>#N/A</v>
      </c>
      <c r="FE45" s="142" t="e">
        <f t="shared" si="32"/>
        <v>#N/A</v>
      </c>
      <c r="FF45" s="142" t="str">
        <f>IF(ISERROR(FE45),"",INDEX(Профиль!$B$2:EV243,FE45,2))</f>
        <v/>
      </c>
      <c r="FG45" s="142" t="e">
        <f t="shared" si="33"/>
        <v>#N/A</v>
      </c>
      <c r="FI45" s="142" t="str">
        <f t="shared" si="34"/>
        <v/>
      </c>
      <c r="FJ45" s="142" t="e">
        <f t="shared" si="35"/>
        <v>#N/A</v>
      </c>
      <c r="FN45" s="160" t="e">
        <f>IF(FO40,"",CONCATENATE("Размер Больше допустимого ",FM40,"х",FM41))</f>
        <v>#N/A</v>
      </c>
      <c r="GA45" s="142">
        <f>IF(ISNUMBER(SEARCH(Бланк!$I$20,D45)),MAX($GA$1:GA44)+1,0)</f>
        <v>0</v>
      </c>
      <c r="GB45" s="142" t="e">
        <f>VLOOKUP(F45,Профиль!A45:EI1559,2,FALSE)</f>
        <v>#N/A</v>
      </c>
      <c r="GC45" s="142" t="str">
        <f>IF(GA45&gt;0,VLOOKUP(Бланк!$I$20,D45:F45,3,FALSE),"")</f>
        <v/>
      </c>
      <c r="GD45" s="142" t="e">
        <f t="shared" si="36"/>
        <v>#N/A</v>
      </c>
      <c r="GE45" s="142" t="e">
        <f t="shared" si="37"/>
        <v>#N/A</v>
      </c>
      <c r="GF45" s="142" t="str">
        <f>IF(ISERROR(GE45),"",INDEX(Профиль!$B$2:FV243,GE45,2))</f>
        <v/>
      </c>
      <c r="GG45" s="142" t="e">
        <f t="shared" si="38"/>
        <v>#N/A</v>
      </c>
      <c r="GI45" s="142" t="str">
        <f t="shared" si="39"/>
        <v/>
      </c>
      <c r="GJ45" s="142" t="e">
        <f t="shared" si="40"/>
        <v>#N/A</v>
      </c>
      <c r="GN45" s="160" t="e">
        <f>IF(GO40,"",CONCATENATE("Размер Больше допустимого ",GM40,"х",GM41))</f>
        <v>#N/A</v>
      </c>
      <c r="HA45" s="142">
        <f>IF(ISNUMBER(SEARCH(Бланк!$I$22,D45)),MAX($HA$1:HA44)+1,0)</f>
        <v>0</v>
      </c>
      <c r="HB45" s="142" t="e">
        <f>VLOOKUP(F45,Профиль!A45:FI1559,2,FALSE)</f>
        <v>#N/A</v>
      </c>
      <c r="HC45" s="142" t="str">
        <f>IF(HA45&gt;0,VLOOKUP(Бланк!$I$22,D45:F45,3,FALSE),"")</f>
        <v/>
      </c>
      <c r="HD45" s="142" t="e">
        <f t="shared" si="41"/>
        <v>#N/A</v>
      </c>
      <c r="HE45" s="142" t="e">
        <f t="shared" si="42"/>
        <v>#N/A</v>
      </c>
      <c r="HF45" s="142" t="str">
        <f>IF(ISERROR(HE45),"",INDEX(Профиль!$B$2:GV243,HE45,2))</f>
        <v/>
      </c>
      <c r="HG45" s="142" t="e">
        <f t="shared" si="43"/>
        <v>#N/A</v>
      </c>
      <c r="HN45" s="160" t="e">
        <f>IF(HO40,"",CONCATENATE("Размер Больше допустимого ",HM40,"х",HM41))</f>
        <v>#N/A</v>
      </c>
      <c r="IA45" s="142">
        <f>IF(ISNUMBER(SEARCH(Бланк!$I$24,D45)),MAX($IA$1:IA44)+1,0)</f>
        <v>0</v>
      </c>
      <c r="IB45" s="142" t="e">
        <f>VLOOKUP(F45,Профиль!A45:GI1559,2,FALSE)</f>
        <v>#N/A</v>
      </c>
      <c r="IC45" s="142" t="str">
        <f>IF(IA45&gt;0,VLOOKUP(Бланк!$I$24,D45:F45,3,FALSE),"")</f>
        <v/>
      </c>
      <c r="ID45" s="142" t="e">
        <f t="shared" si="46"/>
        <v>#N/A</v>
      </c>
      <c r="IE45" s="142" t="e">
        <f t="shared" si="47"/>
        <v>#N/A</v>
      </c>
      <c r="IF45" s="142" t="str">
        <f>IF(ISERROR(IE45),"",INDEX(Профиль!$B$2:HV243,IE45,2))</f>
        <v/>
      </c>
      <c r="IG45" s="142" t="e">
        <f>VLOOKUP(ROW(EA44),IA$2:$IC$201,3,FALSE)</f>
        <v>#N/A</v>
      </c>
      <c r="IJ45" s="142" t="e">
        <f t="shared" si="49"/>
        <v>#N/A</v>
      </c>
      <c r="IN45" s="160" t="e">
        <f>IF(IO40,"",CONCATENATE("Размер Больше допустимого ",IM40,"х",IM41))</f>
        <v>#N/A</v>
      </c>
    </row>
    <row r="46" spans="1:250" x14ac:dyDescent="0.25">
      <c r="A46" s="142">
        <v>46</v>
      </c>
      <c r="B46" s="142">
        <f>IF(AND($E$1="ПУСТО",Профиль!B46&lt;&gt;""),MAX($B$1:B45)+1,IF(ISNUMBER(SEARCH($E$1,Профиль!G46)),MAX($B$1:B45)+1,0))</f>
        <v>0</v>
      </c>
      <c r="D46" s="142" t="str">
        <f>IF(ISERROR(F46),"",INDEX(Профиль!$B$2:$E$1001,F46,1))</f>
        <v/>
      </c>
      <c r="E46" s="142" t="str">
        <f>IF(ISERROR(F46),"",INDEX(Профиль!$B$2:$E$1001,F46,2))</f>
        <v/>
      </c>
      <c r="F46" s="142" t="e">
        <f>MATCH(ROW(A45),$B$2:B52,0)</f>
        <v>#N/A</v>
      </c>
      <c r="G46" s="142" t="str">
        <f>IF(AND(COUNTIF(D$2:D46,D46)=1,D46&lt;&gt;""),COUNT(G$1:G45)+1,"")</f>
        <v/>
      </c>
      <c r="H46" s="142" t="str">
        <f t="shared" si="0"/>
        <v/>
      </c>
      <c r="I46" s="142" t="e">
        <f t="shared" si="1"/>
        <v>#N/A</v>
      </c>
      <c r="J46" s="142">
        <f>IF(ISNUMBER(SEARCH(Бланк!$I$6,D46)),MAX($J$1:J45)+1,0)</f>
        <v>0</v>
      </c>
      <c r="K46" s="142" t="e">
        <f>VLOOKUP(F46,Профиль!A46:AI1560,2,FALSE)</f>
        <v>#N/A</v>
      </c>
      <c r="L46" s="142" t="str">
        <f>IF(J46&gt;0,VLOOKUP(Бланк!$I$6,D46:F56,3,FALSE),"")</f>
        <v/>
      </c>
      <c r="M46" s="142" t="e">
        <f t="shared" si="2"/>
        <v>#N/A</v>
      </c>
      <c r="N46" s="142" t="e">
        <f t="shared" si="3"/>
        <v>#N/A</v>
      </c>
      <c r="O46" s="142" t="str">
        <f>IF(ISERROR(N46),"",INDEX(Профиль!$B$2:DD15050,N46,2))</f>
        <v/>
      </c>
      <c r="P46" s="142" t="e">
        <f t="shared" si="4"/>
        <v>#N/A</v>
      </c>
      <c r="Q46" s="142">
        <f>IF(ISNUMBER(SEARCH(Бланк!$K$6,O46)),MAX($Q$1:Q45)+1,0)</f>
        <v>0</v>
      </c>
      <c r="R46" s="142" t="str">
        <f t="shared" si="5"/>
        <v/>
      </c>
      <c r="S46" s="142" t="e">
        <f t="shared" si="6"/>
        <v>#N/A</v>
      </c>
      <c r="AA46" s="142">
        <f>IF(ISNUMBER(SEARCH(Бланк!$I$8,D46)),MAX($AA$1:AA45)+1,0)</f>
        <v>0</v>
      </c>
      <c r="AB46" s="142" t="e">
        <f>VLOOKUP(F46,Профиль!A46:AI1560,2,FALSE)</f>
        <v>#N/A</v>
      </c>
      <c r="AC46" s="142" t="str">
        <f>IF(AA46&gt;0,VLOOKUP(Бланк!$I$8,D46:F46,3,FALSE),"")</f>
        <v/>
      </c>
      <c r="AD46" s="142" t="e">
        <f t="shared" si="7"/>
        <v>#N/A</v>
      </c>
      <c r="BA46" s="142">
        <f>IF(ISNUMBER(SEARCH(Бланк!$I$10,D46)),MAX($BA$1:BA45)+1,0)</f>
        <v>0</v>
      </c>
      <c r="BB46" s="142" t="e">
        <f>VLOOKUP(F46,Профиль!A46:AI1560,2,FALSE)</f>
        <v>#N/A</v>
      </c>
      <c r="BC46" s="142" t="str">
        <f>IF(BA46&gt;0,VLOOKUP(Бланк!$I$10,D46:F46,3,FALSE),"")</f>
        <v/>
      </c>
      <c r="BD46" s="142" t="e">
        <f t="shared" si="13"/>
        <v>#N/A</v>
      </c>
      <c r="BE46" s="142" t="e">
        <f t="shared" si="14"/>
        <v>#N/A</v>
      </c>
      <c r="CA46" s="142">
        <f>IF(ISNUMBER(SEARCH(Бланк!$I$12,D46)),MAX($CA$1:CA45)+1,0)</f>
        <v>0</v>
      </c>
      <c r="CB46" s="142" t="e">
        <f>VLOOKUP(F46,Профиль!A46:AI1560,2,FALSE)</f>
        <v>#N/A</v>
      </c>
      <c r="CC46" s="142" t="str">
        <f>IF(CA46&gt;0,VLOOKUP(Бланк!$I$12,D46:F46,3,FALSE),"")</f>
        <v/>
      </c>
      <c r="CD46" s="142" t="e">
        <f t="shared" si="17"/>
        <v>#N/A</v>
      </c>
      <c r="CE46" s="142" t="e">
        <f t="shared" si="18"/>
        <v>#N/A</v>
      </c>
      <c r="CF46" s="142" t="str">
        <f>IF(ISERROR(CE46),"",INDEX(Профиль!$B$2:BV244,CE46,2))</f>
        <v/>
      </c>
      <c r="CG46" s="142" t="e">
        <f t="shared" si="19"/>
        <v>#N/A</v>
      </c>
      <c r="CI46" s="142" t="str">
        <f t="shared" si="20"/>
        <v/>
      </c>
      <c r="DA46" s="142">
        <f>IF(ISNUMBER(SEARCH(Бланк!$I$14,D46)),MAX($DA$1:DA45)+1,0)</f>
        <v>0</v>
      </c>
      <c r="DB46" s="142" t="e">
        <f>VLOOKUP(F46,Профиль!A46:BI1560,2,FALSE)</f>
        <v>#N/A</v>
      </c>
      <c r="DC46" s="142" t="str">
        <f>IF(DA46&gt;0,VLOOKUP(Бланк!$I$14,D46:F46,3,FALSE),"")</f>
        <v/>
      </c>
      <c r="DD46" s="142" t="e">
        <f t="shared" si="22"/>
        <v>#N/A</v>
      </c>
      <c r="DE46" s="142" t="e">
        <f t="shared" si="23"/>
        <v>#N/A</v>
      </c>
      <c r="DF46" s="142" t="str">
        <f>IF(ISERROR(DE46),"",INDEX(Профиль!$B$2:CV244,DE46,2))</f>
        <v/>
      </c>
      <c r="DG46" s="142" t="e">
        <f t="shared" si="24"/>
        <v>#N/A</v>
      </c>
      <c r="EA46" s="142">
        <f>IF(ISNUMBER(SEARCH(Бланк!$I$16,D46)),MAX($EA$1:EA45)+1,0)</f>
        <v>0</v>
      </c>
      <c r="EB46" s="142" t="e">
        <f>VLOOKUP(F46,Профиль!A46:CI1560,2,FALSE)</f>
        <v>#N/A</v>
      </c>
      <c r="EC46" s="142" t="str">
        <f>IF(EA46&gt;0,VLOOKUP(Бланк!$I$16,D46:F46,3,FALSE),"")</f>
        <v/>
      </c>
      <c r="ED46" s="142" t="e">
        <f t="shared" si="27"/>
        <v>#N/A</v>
      </c>
      <c r="EE46" s="142" t="e">
        <f t="shared" si="28"/>
        <v>#N/A</v>
      </c>
      <c r="EF46" s="142" t="str">
        <f>IF(ISERROR(EE46),"",INDEX(Профиль!$B$2:DV244,EE46,2))</f>
        <v/>
      </c>
      <c r="EG46" s="142" t="e">
        <f t="shared" si="29"/>
        <v>#N/A</v>
      </c>
      <c r="FA46" s="142">
        <f>IF(ISNUMBER(SEARCH(Бланк!$I$18,D46)),MAX($FA$1:FA45)+1,0)</f>
        <v>0</v>
      </c>
      <c r="FB46" s="142" t="e">
        <f>VLOOKUP(F46,Профиль!A46:DI1560,2,FALSE)</f>
        <v>#N/A</v>
      </c>
      <c r="FC46" s="142" t="str">
        <f>IF(FA46&gt;0,VLOOKUP(Бланк!$I$18,D46:F46,3,FALSE),"")</f>
        <v/>
      </c>
      <c r="FD46" s="142" t="e">
        <f t="shared" si="31"/>
        <v>#N/A</v>
      </c>
      <c r="FE46" s="142" t="e">
        <f t="shared" si="32"/>
        <v>#N/A</v>
      </c>
      <c r="FF46" s="142" t="str">
        <f>IF(ISERROR(FE46),"",INDEX(Профиль!$B$2:EV244,FE46,2))</f>
        <v/>
      </c>
      <c r="FG46" s="142" t="e">
        <f t="shared" si="33"/>
        <v>#N/A</v>
      </c>
      <c r="FI46" s="142" t="str">
        <f t="shared" si="34"/>
        <v/>
      </c>
      <c r="FJ46" s="142" t="e">
        <f t="shared" si="35"/>
        <v>#N/A</v>
      </c>
      <c r="GA46" s="142">
        <f>IF(ISNUMBER(SEARCH(Бланк!$I$20,D46)),MAX($GA$1:GA45)+1,0)</f>
        <v>0</v>
      </c>
      <c r="GB46" s="142" t="e">
        <f>VLOOKUP(F46,Профиль!A46:EI1560,2,FALSE)</f>
        <v>#N/A</v>
      </c>
      <c r="GC46" s="142" t="str">
        <f>IF(GA46&gt;0,VLOOKUP(Бланк!$I$20,D46:F46,3,FALSE),"")</f>
        <v/>
      </c>
      <c r="GD46" s="142" t="e">
        <f t="shared" si="36"/>
        <v>#N/A</v>
      </c>
      <c r="GE46" s="142" t="e">
        <f t="shared" si="37"/>
        <v>#N/A</v>
      </c>
      <c r="GF46" s="142" t="str">
        <f>IF(ISERROR(GE46),"",INDEX(Профиль!$B$2:FV244,GE46,2))</f>
        <v/>
      </c>
      <c r="GG46" s="142" t="e">
        <f t="shared" si="38"/>
        <v>#N/A</v>
      </c>
      <c r="GI46" s="142" t="str">
        <f t="shared" si="39"/>
        <v/>
      </c>
      <c r="GJ46" s="142" t="e">
        <f t="shared" si="40"/>
        <v>#N/A</v>
      </c>
      <c r="HA46" s="142">
        <f>IF(ISNUMBER(SEARCH(Бланк!$I$22,D46)),MAX($HA$1:HA45)+1,0)</f>
        <v>0</v>
      </c>
      <c r="HB46" s="142" t="e">
        <f>VLOOKUP(F46,Профиль!A46:FI1560,2,FALSE)</f>
        <v>#N/A</v>
      </c>
      <c r="HC46" s="142" t="str">
        <f>IF(HA46&gt;0,VLOOKUP(Бланк!$I$22,D46:F46,3,FALSE),"")</f>
        <v/>
      </c>
      <c r="HD46" s="142" t="e">
        <f t="shared" si="41"/>
        <v>#N/A</v>
      </c>
      <c r="HE46" s="142" t="e">
        <f t="shared" si="42"/>
        <v>#N/A</v>
      </c>
      <c r="HF46" s="142" t="str">
        <f>IF(ISERROR(HE46),"",INDEX(Профиль!$B$2:GV244,HE46,2))</f>
        <v/>
      </c>
      <c r="HG46" s="142" t="e">
        <f t="shared" si="43"/>
        <v>#N/A</v>
      </c>
      <c r="IA46" s="142">
        <f>IF(ISNUMBER(SEARCH(Бланк!$I$24,D46)),MAX($IA$1:IA45)+1,0)</f>
        <v>0</v>
      </c>
      <c r="IB46" s="142" t="e">
        <f>VLOOKUP(F46,Профиль!A46:GI1560,2,FALSE)</f>
        <v>#N/A</v>
      </c>
      <c r="IC46" s="142" t="str">
        <f>IF(IA46&gt;0,VLOOKUP(Бланк!$I$24,D46:F46,3,FALSE),"")</f>
        <v/>
      </c>
      <c r="ID46" s="142" t="e">
        <f t="shared" si="46"/>
        <v>#N/A</v>
      </c>
      <c r="IE46" s="142" t="e">
        <f t="shared" si="47"/>
        <v>#N/A</v>
      </c>
      <c r="IF46" s="142" t="str">
        <f>IF(ISERROR(IE46),"",INDEX(Профиль!$B$2:HV244,IE46,2))</f>
        <v/>
      </c>
      <c r="IG46" s="142" t="e">
        <f>VLOOKUP(ROW(EA45),IA$2:$IC$201,3,FALSE)</f>
        <v>#N/A</v>
      </c>
      <c r="IJ46" s="142" t="e">
        <f t="shared" si="49"/>
        <v>#N/A</v>
      </c>
    </row>
    <row r="47" spans="1:250" x14ac:dyDescent="0.25">
      <c r="A47" s="142">
        <v>47</v>
      </c>
      <c r="B47" s="142">
        <f>IF(AND($E$1="ПУСТО",Профиль!B47&lt;&gt;""),MAX($B$1:B46)+1,IF(ISNUMBER(SEARCH($E$1,Профиль!G47)),MAX($B$1:B46)+1,0))</f>
        <v>0</v>
      </c>
      <c r="D47" s="142" t="str">
        <f>IF(ISERROR(F47),"",INDEX(Профиль!$B$2:$E$1001,F47,1))</f>
        <v/>
      </c>
      <c r="E47" s="142" t="str">
        <f>IF(ISERROR(F47),"",INDEX(Профиль!$B$2:$E$1001,F47,2))</f>
        <v/>
      </c>
      <c r="F47" s="142" t="e">
        <f>MATCH(ROW(A46),$B$2:B53,0)</f>
        <v>#N/A</v>
      </c>
      <c r="G47" s="142" t="str">
        <f>IF(AND(COUNTIF(D$2:D47,D47)=1,D47&lt;&gt;""),COUNT(G$1:G46)+1,"")</f>
        <v/>
      </c>
      <c r="H47" s="142" t="str">
        <f t="shared" si="0"/>
        <v/>
      </c>
      <c r="I47" s="142" t="e">
        <f t="shared" si="1"/>
        <v>#N/A</v>
      </c>
      <c r="J47" s="142">
        <f>IF(ISNUMBER(SEARCH(Бланк!$I$6,D47)),MAX($J$1:J46)+1,0)</f>
        <v>0</v>
      </c>
      <c r="K47" s="142" t="e">
        <f>VLOOKUP(F47,Профиль!A47:AI1561,2,FALSE)</f>
        <v>#N/A</v>
      </c>
      <c r="L47" s="142" t="str">
        <f>IF(J47&gt;0,VLOOKUP(Бланк!$I$6,D47:F57,3,FALSE),"")</f>
        <v/>
      </c>
      <c r="M47" s="142" t="e">
        <f t="shared" si="2"/>
        <v>#N/A</v>
      </c>
      <c r="N47" s="142" t="e">
        <f t="shared" si="3"/>
        <v>#N/A</v>
      </c>
      <c r="O47" s="142" t="str">
        <f>IF(ISERROR(N47),"",INDEX(Профиль!$B$2:DD15051,N47,2))</f>
        <v/>
      </c>
      <c r="P47" s="142" t="e">
        <f t="shared" si="4"/>
        <v>#N/A</v>
      </c>
      <c r="Q47" s="142">
        <f>IF(ISNUMBER(SEARCH(Бланк!$K$6,O47)),MAX($Q$1:Q46)+1,0)</f>
        <v>0</v>
      </c>
      <c r="R47" s="142" t="str">
        <f t="shared" si="5"/>
        <v/>
      </c>
      <c r="S47" s="142" t="e">
        <f t="shared" si="6"/>
        <v>#N/A</v>
      </c>
      <c r="AA47" s="142">
        <f>IF(ISNUMBER(SEARCH(Бланк!$I$8,D47)),MAX($AA$1:AA46)+1,0)</f>
        <v>0</v>
      </c>
      <c r="AB47" s="142" t="e">
        <f>VLOOKUP(F47,Профиль!A47:AI1561,2,FALSE)</f>
        <v>#N/A</v>
      </c>
      <c r="AC47" s="142" t="str">
        <f>IF(AA47&gt;0,VLOOKUP(Бланк!$I$8,D47:F47,3,FALSE),"")</f>
        <v/>
      </c>
      <c r="AD47" s="142" t="e">
        <f t="shared" si="7"/>
        <v>#N/A</v>
      </c>
      <c r="BA47" s="142">
        <f>IF(ISNUMBER(SEARCH(Бланк!$I$10,D47)),MAX($BA$1:BA46)+1,0)</f>
        <v>0</v>
      </c>
      <c r="BB47" s="142" t="e">
        <f>VLOOKUP(F47,Профиль!A47:AI1561,2,FALSE)</f>
        <v>#N/A</v>
      </c>
      <c r="BC47" s="142" t="str">
        <f>IF(BA47&gt;0,VLOOKUP(Бланк!$I$10,D47:F47,3,FALSE),"")</f>
        <v/>
      </c>
      <c r="BD47" s="142" t="e">
        <f t="shared" si="13"/>
        <v>#N/A</v>
      </c>
      <c r="BE47" s="142" t="e">
        <f t="shared" si="14"/>
        <v>#N/A</v>
      </c>
      <c r="CA47" s="142">
        <f>IF(ISNUMBER(SEARCH(Бланк!$I$12,D47)),MAX($CA$1:CA46)+1,0)</f>
        <v>0</v>
      </c>
      <c r="CB47" s="142" t="e">
        <f>VLOOKUP(F47,Профиль!A47:AI1561,2,FALSE)</f>
        <v>#N/A</v>
      </c>
      <c r="CC47" s="142" t="str">
        <f>IF(CA47&gt;0,VLOOKUP(Бланк!$I$12,D47:F47,3,FALSE),"")</f>
        <v/>
      </c>
      <c r="CD47" s="142" t="e">
        <f t="shared" si="17"/>
        <v>#N/A</v>
      </c>
      <c r="CE47" s="142" t="e">
        <f t="shared" si="18"/>
        <v>#N/A</v>
      </c>
      <c r="CF47" s="142" t="str">
        <f>IF(ISERROR(CE47),"",INDEX(Профиль!$B$2:BV245,CE47,2))</f>
        <v/>
      </c>
      <c r="CG47" s="142" t="e">
        <f t="shared" si="19"/>
        <v>#N/A</v>
      </c>
      <c r="CI47" s="142" t="str">
        <f t="shared" si="20"/>
        <v/>
      </c>
      <c r="DA47" s="142">
        <f>IF(ISNUMBER(SEARCH(Бланк!$I$14,D47)),MAX($DA$1:DA46)+1,0)</f>
        <v>0</v>
      </c>
      <c r="DB47" s="142" t="e">
        <f>VLOOKUP(F47,Профиль!A47:BI1561,2,FALSE)</f>
        <v>#N/A</v>
      </c>
      <c r="DC47" s="142" t="str">
        <f>IF(DA47&gt;0,VLOOKUP(Бланк!$I$14,D47:F47,3,FALSE),"")</f>
        <v/>
      </c>
      <c r="DD47" s="142" t="e">
        <f t="shared" si="22"/>
        <v>#N/A</v>
      </c>
      <c r="DE47" s="142" t="e">
        <f t="shared" si="23"/>
        <v>#N/A</v>
      </c>
      <c r="DF47" s="142" t="str">
        <f>IF(ISERROR(DE47),"",INDEX(Профиль!$B$2:CV245,DE47,2))</f>
        <v/>
      </c>
      <c r="DG47" s="142" t="e">
        <f t="shared" si="24"/>
        <v>#N/A</v>
      </c>
      <c r="EA47" s="142">
        <f>IF(ISNUMBER(SEARCH(Бланк!$I$16,D47)),MAX($EA$1:EA46)+1,0)</f>
        <v>0</v>
      </c>
      <c r="EB47" s="142" t="e">
        <f>VLOOKUP(F47,Профиль!A47:CI1561,2,FALSE)</f>
        <v>#N/A</v>
      </c>
      <c r="EC47" s="142" t="str">
        <f>IF(EA47&gt;0,VLOOKUP(Бланк!$I$16,D47:F47,3,FALSE),"")</f>
        <v/>
      </c>
      <c r="ED47" s="142" t="e">
        <f t="shared" si="27"/>
        <v>#N/A</v>
      </c>
      <c r="EE47" s="142" t="e">
        <f t="shared" si="28"/>
        <v>#N/A</v>
      </c>
      <c r="EF47" s="142" t="str">
        <f>IF(ISERROR(EE47),"",INDEX(Профиль!$B$2:DV245,EE47,2))</f>
        <v/>
      </c>
      <c r="EG47" s="142" t="e">
        <f t="shared" si="29"/>
        <v>#N/A</v>
      </c>
      <c r="FA47" s="142">
        <f>IF(ISNUMBER(SEARCH(Бланк!$I$18,D47)),MAX($FA$1:FA46)+1,0)</f>
        <v>0</v>
      </c>
      <c r="FB47" s="142" t="e">
        <f>VLOOKUP(F47,Профиль!A47:DI1561,2,FALSE)</f>
        <v>#N/A</v>
      </c>
      <c r="FC47" s="142" t="str">
        <f>IF(FA47&gt;0,VLOOKUP(Бланк!$I$18,D47:F47,3,FALSE),"")</f>
        <v/>
      </c>
      <c r="FD47" s="142" t="e">
        <f t="shared" si="31"/>
        <v>#N/A</v>
      </c>
      <c r="FE47" s="142" t="e">
        <f t="shared" si="32"/>
        <v>#N/A</v>
      </c>
      <c r="FF47" s="142" t="str">
        <f>IF(ISERROR(FE47),"",INDEX(Профиль!$B$2:EV245,FE47,2))</f>
        <v/>
      </c>
      <c r="FG47" s="142" t="e">
        <f t="shared" si="33"/>
        <v>#N/A</v>
      </c>
      <c r="FI47" s="142" t="str">
        <f t="shared" si="34"/>
        <v/>
      </c>
      <c r="FJ47" s="142" t="e">
        <f t="shared" si="35"/>
        <v>#N/A</v>
      </c>
      <c r="GA47" s="142">
        <f>IF(ISNUMBER(SEARCH(Бланк!$I$20,D47)),MAX($GA$1:GA46)+1,0)</f>
        <v>0</v>
      </c>
      <c r="GB47" s="142" t="e">
        <f>VLOOKUP(F47,Профиль!A47:EI1561,2,FALSE)</f>
        <v>#N/A</v>
      </c>
      <c r="GC47" s="142" t="str">
        <f>IF(GA47&gt;0,VLOOKUP(Бланк!$I$20,D47:F47,3,FALSE),"")</f>
        <v/>
      </c>
      <c r="GD47" s="142" t="e">
        <f t="shared" si="36"/>
        <v>#N/A</v>
      </c>
      <c r="GE47" s="142" t="e">
        <f t="shared" si="37"/>
        <v>#N/A</v>
      </c>
      <c r="GF47" s="142" t="str">
        <f>IF(ISERROR(GE47),"",INDEX(Профиль!$B$2:FV245,GE47,2))</f>
        <v/>
      </c>
      <c r="GG47" s="142" t="e">
        <f t="shared" si="38"/>
        <v>#N/A</v>
      </c>
      <c r="GI47" s="142" t="str">
        <f t="shared" si="39"/>
        <v/>
      </c>
      <c r="GJ47" s="142" t="e">
        <f t="shared" si="40"/>
        <v>#N/A</v>
      </c>
      <c r="HA47" s="142">
        <f>IF(ISNUMBER(SEARCH(Бланк!$I$22,D47)),MAX($HA$1:HA46)+1,0)</f>
        <v>0</v>
      </c>
      <c r="HB47" s="142" t="e">
        <f>VLOOKUP(F47,Профиль!A47:FI1561,2,FALSE)</f>
        <v>#N/A</v>
      </c>
      <c r="HC47" s="142" t="str">
        <f>IF(HA47&gt;0,VLOOKUP(Бланк!$I$22,D47:F47,3,FALSE),"")</f>
        <v/>
      </c>
      <c r="HD47" s="142" t="e">
        <f t="shared" si="41"/>
        <v>#N/A</v>
      </c>
      <c r="HE47" s="142" t="e">
        <f t="shared" si="42"/>
        <v>#N/A</v>
      </c>
      <c r="HF47" s="142" t="str">
        <f>IF(ISERROR(HE47),"",INDEX(Профиль!$B$2:GV245,HE47,2))</f>
        <v/>
      </c>
      <c r="HG47" s="142" t="e">
        <f t="shared" si="43"/>
        <v>#N/A</v>
      </c>
      <c r="IA47" s="142">
        <f>IF(ISNUMBER(SEARCH(Бланк!$I$24,D47)),MAX($IA$1:IA46)+1,0)</f>
        <v>0</v>
      </c>
      <c r="IB47" s="142" t="e">
        <f>VLOOKUP(F47,Профиль!A47:GI1561,2,FALSE)</f>
        <v>#N/A</v>
      </c>
      <c r="IC47" s="142" t="str">
        <f>IF(IA47&gt;0,VLOOKUP(Бланк!$I$24,D47:F47,3,FALSE),"")</f>
        <v/>
      </c>
      <c r="ID47" s="142" t="e">
        <f t="shared" si="46"/>
        <v>#N/A</v>
      </c>
      <c r="IE47" s="142" t="e">
        <f t="shared" si="47"/>
        <v>#N/A</v>
      </c>
      <c r="IF47" s="142" t="str">
        <f>IF(ISERROR(IE47),"",INDEX(Профиль!$B$2:HV245,IE47,2))</f>
        <v/>
      </c>
      <c r="IG47" s="142" t="e">
        <f>VLOOKUP(ROW(EA46),IA$2:$IC$201,3,FALSE)</f>
        <v>#N/A</v>
      </c>
      <c r="IJ47" s="142" t="e">
        <f t="shared" si="49"/>
        <v>#N/A</v>
      </c>
    </row>
    <row r="48" spans="1:250" x14ac:dyDescent="0.25">
      <c r="A48" s="142">
        <v>48</v>
      </c>
      <c r="B48" s="142">
        <f>IF(AND($E$1="ПУСТО",Профиль!B48&lt;&gt;""),MAX($B$1:B47)+1,IF(ISNUMBER(SEARCH($E$1,Профиль!G48)),MAX($B$1:B47)+1,0))</f>
        <v>0</v>
      </c>
      <c r="D48" s="142" t="str">
        <f>IF(ISERROR(F48),"",INDEX(Профиль!$B$2:$E$1001,F48,1))</f>
        <v/>
      </c>
      <c r="E48" s="142" t="str">
        <f>IF(ISERROR(F48),"",INDEX(Профиль!$B$2:$E$1001,F48,2))</f>
        <v/>
      </c>
      <c r="F48" s="142" t="e">
        <f>MATCH(ROW(A47),$B$2:B54,0)</f>
        <v>#N/A</v>
      </c>
      <c r="G48" s="142" t="str">
        <f>IF(AND(COUNTIF(D$2:D48,D48)=1,D48&lt;&gt;""),COUNT(G$1:G47)+1,"")</f>
        <v/>
      </c>
      <c r="H48" s="142" t="str">
        <f t="shared" si="0"/>
        <v/>
      </c>
      <c r="I48" s="142" t="e">
        <f t="shared" si="1"/>
        <v>#N/A</v>
      </c>
      <c r="J48" s="142">
        <f>IF(ISNUMBER(SEARCH(Бланк!$I$6,D48)),MAX($J$1:J47)+1,0)</f>
        <v>0</v>
      </c>
      <c r="K48" s="142" t="e">
        <f>VLOOKUP(F48,Профиль!A48:AI1562,2,FALSE)</f>
        <v>#N/A</v>
      </c>
      <c r="L48" s="142" t="str">
        <f>IF(J48&gt;0,VLOOKUP(Бланк!$I$6,D48:F58,3,FALSE),"")</f>
        <v/>
      </c>
      <c r="M48" s="142" t="e">
        <f t="shared" si="2"/>
        <v>#N/A</v>
      </c>
      <c r="N48" s="142" t="e">
        <f t="shared" si="3"/>
        <v>#N/A</v>
      </c>
      <c r="O48" s="142" t="str">
        <f>IF(ISERROR(N48),"",INDEX(Профиль!$B$2:DD15052,N48,2))</f>
        <v/>
      </c>
      <c r="P48" s="142" t="e">
        <f t="shared" si="4"/>
        <v>#N/A</v>
      </c>
      <c r="Q48" s="142">
        <f>IF(ISNUMBER(SEARCH(Бланк!$K$6,O48)),MAX($Q$1:Q47)+1,0)</f>
        <v>0</v>
      </c>
      <c r="R48" s="142" t="str">
        <f t="shared" si="5"/>
        <v/>
      </c>
      <c r="S48" s="142" t="e">
        <f t="shared" si="6"/>
        <v>#N/A</v>
      </c>
      <c r="AA48" s="142">
        <f>IF(ISNUMBER(SEARCH(Бланк!$I$8,D48)),MAX($AA$1:AA47)+1,0)</f>
        <v>0</v>
      </c>
      <c r="AB48" s="142" t="e">
        <f>VLOOKUP(F48,Профиль!A48:AI1562,2,FALSE)</f>
        <v>#N/A</v>
      </c>
      <c r="AC48" s="142" t="str">
        <f>IF(AA48&gt;0,VLOOKUP(Бланк!$I$8,D48:F48,3,FALSE),"")</f>
        <v/>
      </c>
      <c r="AD48" s="142" t="e">
        <f t="shared" si="7"/>
        <v>#N/A</v>
      </c>
      <c r="BA48" s="142">
        <f>IF(ISNUMBER(SEARCH(Бланк!$I$10,D48)),MAX($BA$1:BA47)+1,0)</f>
        <v>0</v>
      </c>
      <c r="BB48" s="142" t="e">
        <f>VLOOKUP(F48,Профиль!A48:AI1562,2,FALSE)</f>
        <v>#N/A</v>
      </c>
      <c r="BC48" s="142" t="str">
        <f>IF(BA48&gt;0,VLOOKUP(Бланк!$I$10,D48:F48,3,FALSE),"")</f>
        <v/>
      </c>
      <c r="BD48" s="142" t="e">
        <f t="shared" si="13"/>
        <v>#N/A</v>
      </c>
      <c r="BE48" s="142" t="e">
        <f t="shared" si="14"/>
        <v>#N/A</v>
      </c>
      <c r="CA48" s="142">
        <f>IF(ISNUMBER(SEARCH(Бланк!$I$12,D48)),MAX($CA$1:CA47)+1,0)</f>
        <v>0</v>
      </c>
      <c r="CB48" s="142" t="e">
        <f>VLOOKUP(F48,Профиль!A48:AI1562,2,FALSE)</f>
        <v>#N/A</v>
      </c>
      <c r="CC48" s="142" t="str">
        <f>IF(CA48&gt;0,VLOOKUP(Бланк!$I$12,D48:F48,3,FALSE),"")</f>
        <v/>
      </c>
      <c r="CD48" s="142" t="e">
        <f t="shared" si="17"/>
        <v>#N/A</v>
      </c>
      <c r="CE48" s="142" t="e">
        <f t="shared" si="18"/>
        <v>#N/A</v>
      </c>
      <c r="CF48" s="142" t="str">
        <f>IF(ISERROR(CE48),"",INDEX(Профиль!$B$2:BV246,CE48,2))</f>
        <v/>
      </c>
      <c r="CG48" s="142" t="e">
        <f t="shared" si="19"/>
        <v>#N/A</v>
      </c>
      <c r="CI48" s="142" t="str">
        <f t="shared" si="20"/>
        <v/>
      </c>
      <c r="DA48" s="142">
        <f>IF(ISNUMBER(SEARCH(Бланк!$I$14,D48)),MAX($DA$1:DA47)+1,0)</f>
        <v>0</v>
      </c>
      <c r="DB48" s="142" t="e">
        <f>VLOOKUP(F48,Профиль!A48:BI1562,2,FALSE)</f>
        <v>#N/A</v>
      </c>
      <c r="DC48" s="142" t="str">
        <f>IF(DA48&gt;0,VLOOKUP(Бланк!$I$14,D48:F48,3,FALSE),"")</f>
        <v/>
      </c>
      <c r="DD48" s="142" t="e">
        <f t="shared" si="22"/>
        <v>#N/A</v>
      </c>
      <c r="DE48" s="142" t="e">
        <f t="shared" si="23"/>
        <v>#N/A</v>
      </c>
      <c r="DF48" s="142" t="str">
        <f>IF(ISERROR(DE48),"",INDEX(Профиль!$B$2:CV246,DE48,2))</f>
        <v/>
      </c>
      <c r="DG48" s="142" t="e">
        <f t="shared" si="24"/>
        <v>#N/A</v>
      </c>
      <c r="EA48" s="142">
        <f>IF(ISNUMBER(SEARCH(Бланк!$I$16,D48)),MAX($EA$1:EA47)+1,0)</f>
        <v>0</v>
      </c>
      <c r="EB48" s="142" t="e">
        <f>VLOOKUP(F48,Профиль!A48:CI1562,2,FALSE)</f>
        <v>#N/A</v>
      </c>
      <c r="EC48" s="142" t="str">
        <f>IF(EA48&gt;0,VLOOKUP(Бланк!$I$16,D48:F48,3,FALSE),"")</f>
        <v/>
      </c>
      <c r="ED48" s="142" t="e">
        <f t="shared" si="27"/>
        <v>#N/A</v>
      </c>
      <c r="EE48" s="142" t="e">
        <f t="shared" si="28"/>
        <v>#N/A</v>
      </c>
      <c r="EF48" s="142" t="str">
        <f>IF(ISERROR(EE48),"",INDEX(Профиль!$B$2:DV246,EE48,2))</f>
        <v/>
      </c>
      <c r="EG48" s="142" t="e">
        <f t="shared" si="29"/>
        <v>#N/A</v>
      </c>
      <c r="FA48" s="142">
        <f>IF(ISNUMBER(SEARCH(Бланк!$I$18,D48)),MAX($FA$1:FA47)+1,0)</f>
        <v>0</v>
      </c>
      <c r="FB48" s="142" t="e">
        <f>VLOOKUP(F48,Профиль!A48:DI1562,2,FALSE)</f>
        <v>#N/A</v>
      </c>
      <c r="FC48" s="142" t="str">
        <f>IF(FA48&gt;0,VLOOKUP(Бланк!$I$18,D48:F48,3,FALSE),"")</f>
        <v/>
      </c>
      <c r="FD48" s="142" t="e">
        <f t="shared" si="31"/>
        <v>#N/A</v>
      </c>
      <c r="FE48" s="142" t="e">
        <f t="shared" si="32"/>
        <v>#N/A</v>
      </c>
      <c r="FF48" s="142" t="str">
        <f>IF(ISERROR(FE48),"",INDEX(Профиль!$B$2:EV246,FE48,2))</f>
        <v/>
      </c>
      <c r="FG48" s="142" t="e">
        <f t="shared" si="33"/>
        <v>#N/A</v>
      </c>
      <c r="FI48" s="142" t="str">
        <f t="shared" si="34"/>
        <v/>
      </c>
      <c r="FJ48" s="142" t="e">
        <f t="shared" si="35"/>
        <v>#N/A</v>
      </c>
      <c r="GA48" s="142">
        <f>IF(ISNUMBER(SEARCH(Бланк!$I$20,D48)),MAX($GA$1:GA47)+1,0)</f>
        <v>0</v>
      </c>
      <c r="GB48" s="142" t="e">
        <f>VLOOKUP(F48,Профиль!A48:EI1562,2,FALSE)</f>
        <v>#N/A</v>
      </c>
      <c r="GC48" s="142" t="str">
        <f>IF(GA48&gt;0,VLOOKUP(Бланк!$I$20,D48:F48,3,FALSE),"")</f>
        <v/>
      </c>
      <c r="GD48" s="142" t="e">
        <f t="shared" si="36"/>
        <v>#N/A</v>
      </c>
      <c r="GE48" s="142" t="e">
        <f t="shared" si="37"/>
        <v>#N/A</v>
      </c>
      <c r="GF48" s="142" t="str">
        <f>IF(ISERROR(GE48),"",INDEX(Профиль!$B$2:FV246,GE48,2))</f>
        <v/>
      </c>
      <c r="GG48" s="142" t="e">
        <f t="shared" si="38"/>
        <v>#N/A</v>
      </c>
      <c r="GI48" s="142" t="str">
        <f t="shared" si="39"/>
        <v/>
      </c>
      <c r="GJ48" s="142" t="e">
        <f t="shared" si="40"/>
        <v>#N/A</v>
      </c>
      <c r="HA48" s="142">
        <f>IF(ISNUMBER(SEARCH(Бланк!$I$22,D48)),MAX($HA$1:HA47)+1,0)</f>
        <v>0</v>
      </c>
      <c r="HB48" s="142" t="e">
        <f>VLOOKUP(F48,Профиль!A48:FI1562,2,FALSE)</f>
        <v>#N/A</v>
      </c>
      <c r="HC48" s="142" t="str">
        <f>IF(HA48&gt;0,VLOOKUP(Бланк!$I$22,D48:F48,3,FALSE),"")</f>
        <v/>
      </c>
      <c r="HD48" s="142" t="e">
        <f t="shared" si="41"/>
        <v>#N/A</v>
      </c>
      <c r="HE48" s="142" t="e">
        <f t="shared" si="42"/>
        <v>#N/A</v>
      </c>
      <c r="HF48" s="142" t="str">
        <f>IF(ISERROR(HE48),"",INDEX(Профиль!$B$2:GV246,HE48,2))</f>
        <v/>
      </c>
      <c r="HG48" s="142" t="e">
        <f t="shared" si="43"/>
        <v>#N/A</v>
      </c>
      <c r="IA48" s="142">
        <f>IF(ISNUMBER(SEARCH(Бланк!$I$24,D48)),MAX($IA$1:IA47)+1,0)</f>
        <v>0</v>
      </c>
      <c r="IB48" s="142" t="e">
        <f>VLOOKUP(F48,Профиль!A48:GI1562,2,FALSE)</f>
        <v>#N/A</v>
      </c>
      <c r="IC48" s="142" t="str">
        <f>IF(IA48&gt;0,VLOOKUP(Бланк!$I$24,D48:F48,3,FALSE),"")</f>
        <v/>
      </c>
      <c r="ID48" s="142" t="e">
        <f t="shared" si="46"/>
        <v>#N/A</v>
      </c>
      <c r="IE48" s="142" t="e">
        <f t="shared" si="47"/>
        <v>#N/A</v>
      </c>
      <c r="IF48" s="142" t="str">
        <f>IF(ISERROR(IE48),"",INDEX(Профиль!$B$2:HV246,IE48,2))</f>
        <v/>
      </c>
      <c r="IG48" s="142" t="e">
        <f>VLOOKUP(ROW(EA47),IA$2:$IC$201,3,FALSE)</f>
        <v>#N/A</v>
      </c>
      <c r="IJ48" s="142" t="e">
        <f t="shared" si="49"/>
        <v>#N/A</v>
      </c>
    </row>
    <row r="49" spans="1:244" x14ac:dyDescent="0.25">
      <c r="A49" s="142">
        <v>49</v>
      </c>
      <c r="B49" s="142">
        <f>IF(AND($E$1="ПУСТО",Профиль!B49&lt;&gt;""),MAX($B$1:B48)+1,IF(ISNUMBER(SEARCH($E$1,Профиль!G49)),MAX($B$1:B48)+1,0))</f>
        <v>0</v>
      </c>
      <c r="D49" s="142" t="str">
        <f>IF(ISERROR(F49),"",INDEX(Профиль!$B$2:$E$1001,F49,1))</f>
        <v/>
      </c>
      <c r="E49" s="142" t="str">
        <f>IF(ISERROR(F49),"",INDEX(Профиль!$B$2:$E$1001,F49,2))</f>
        <v/>
      </c>
      <c r="F49" s="142" t="e">
        <f>MATCH(ROW(A48),$B$2:B55,0)</f>
        <v>#N/A</v>
      </c>
      <c r="G49" s="142" t="str">
        <f>IF(AND(COUNTIF(D$2:D49,D49)=1,D49&lt;&gt;""),COUNT(G$1:G48)+1,"")</f>
        <v/>
      </c>
      <c r="H49" s="142" t="str">
        <f t="shared" si="0"/>
        <v/>
      </c>
      <c r="I49" s="142" t="e">
        <f t="shared" si="1"/>
        <v>#N/A</v>
      </c>
      <c r="J49" s="142">
        <f>IF(ISNUMBER(SEARCH(Бланк!$I$6,D49)),MAX($J$1:J48)+1,0)</f>
        <v>0</v>
      </c>
      <c r="K49" s="142" t="e">
        <f>VLOOKUP(F49,Профиль!A49:AI1563,2,FALSE)</f>
        <v>#N/A</v>
      </c>
      <c r="L49" s="142" t="str">
        <f>IF(J49&gt;0,VLOOKUP(Бланк!$I$6,D49:F59,3,FALSE),"")</f>
        <v/>
      </c>
      <c r="M49" s="142" t="e">
        <f t="shared" si="2"/>
        <v>#N/A</v>
      </c>
      <c r="N49" s="142" t="e">
        <f t="shared" si="3"/>
        <v>#N/A</v>
      </c>
      <c r="O49" s="142" t="str">
        <f>IF(ISERROR(N49),"",INDEX(Профиль!$B$2:DD15053,N49,2))</f>
        <v/>
      </c>
      <c r="P49" s="142" t="e">
        <f t="shared" si="4"/>
        <v>#N/A</v>
      </c>
      <c r="Q49" s="142">
        <f>IF(ISNUMBER(SEARCH(Бланк!$K$6,O49)),MAX($Q$1:Q48)+1,0)</f>
        <v>0</v>
      </c>
      <c r="R49" s="142" t="str">
        <f t="shared" si="5"/>
        <v/>
      </c>
      <c r="S49" s="142" t="e">
        <f t="shared" si="6"/>
        <v>#N/A</v>
      </c>
      <c r="AA49" s="142">
        <f>IF(ISNUMBER(SEARCH(Бланк!$I$8,D49)),MAX($AA$1:AA48)+1,0)</f>
        <v>0</v>
      </c>
      <c r="AB49" s="142" t="e">
        <f>VLOOKUP(F49,Профиль!A49:AI1563,2,FALSE)</f>
        <v>#N/A</v>
      </c>
      <c r="AC49" s="142" t="str">
        <f>IF(AA49&gt;0,VLOOKUP(Бланк!$I$8,D49:F49,3,FALSE),"")</f>
        <v/>
      </c>
      <c r="AD49" s="142" t="e">
        <f t="shared" si="7"/>
        <v>#N/A</v>
      </c>
      <c r="BA49" s="142">
        <f>IF(ISNUMBER(SEARCH(Бланк!$I$10,D49)),MAX($BA$1:BA48)+1,0)</f>
        <v>0</v>
      </c>
      <c r="BB49" s="142" t="e">
        <f>VLOOKUP(F49,Профиль!A49:AI1563,2,FALSE)</f>
        <v>#N/A</v>
      </c>
      <c r="BC49" s="142" t="str">
        <f>IF(BA49&gt;0,VLOOKUP(Бланк!$I$10,D49:F49,3,FALSE),"")</f>
        <v/>
      </c>
      <c r="BD49" s="142" t="e">
        <f t="shared" si="13"/>
        <v>#N/A</v>
      </c>
      <c r="BE49" s="142" t="e">
        <f t="shared" si="14"/>
        <v>#N/A</v>
      </c>
      <c r="CA49" s="142">
        <f>IF(ISNUMBER(SEARCH(Бланк!$I$12,D49)),MAX($CA$1:CA48)+1,0)</f>
        <v>0</v>
      </c>
      <c r="CB49" s="142" t="e">
        <f>VLOOKUP(F49,Профиль!A49:AI1563,2,FALSE)</f>
        <v>#N/A</v>
      </c>
      <c r="CC49" s="142" t="str">
        <f>IF(CA49&gt;0,VLOOKUP(Бланк!$I$12,D49:F49,3,FALSE),"")</f>
        <v/>
      </c>
      <c r="CD49" s="142" t="e">
        <f t="shared" si="17"/>
        <v>#N/A</v>
      </c>
      <c r="CE49" s="142" t="e">
        <f t="shared" si="18"/>
        <v>#N/A</v>
      </c>
      <c r="CF49" s="142" t="str">
        <f>IF(ISERROR(CE49),"",INDEX(Профиль!$B$2:BV247,CE49,2))</f>
        <v/>
      </c>
      <c r="CG49" s="142" t="e">
        <f t="shared" si="19"/>
        <v>#N/A</v>
      </c>
      <c r="CI49" s="142" t="str">
        <f t="shared" si="20"/>
        <v/>
      </c>
      <c r="DA49" s="142">
        <f>IF(ISNUMBER(SEARCH(Бланк!$I$14,D49)),MAX($DA$1:DA48)+1,0)</f>
        <v>0</v>
      </c>
      <c r="DB49" s="142" t="e">
        <f>VLOOKUP(F49,Профиль!A49:BI1563,2,FALSE)</f>
        <v>#N/A</v>
      </c>
      <c r="DC49" s="142" t="str">
        <f>IF(DA49&gt;0,VLOOKUP(Бланк!$I$14,D49:F49,3,FALSE),"")</f>
        <v/>
      </c>
      <c r="DD49" s="142" t="e">
        <f t="shared" si="22"/>
        <v>#N/A</v>
      </c>
      <c r="DE49" s="142" t="e">
        <f t="shared" si="23"/>
        <v>#N/A</v>
      </c>
      <c r="DF49" s="142" t="str">
        <f>IF(ISERROR(DE49),"",INDEX(Профиль!$B$2:CV247,DE49,2))</f>
        <v/>
      </c>
      <c r="DG49" s="142" t="e">
        <f t="shared" si="24"/>
        <v>#N/A</v>
      </c>
      <c r="EA49" s="142">
        <f>IF(ISNUMBER(SEARCH(Бланк!$I$16,D49)),MAX($EA$1:EA48)+1,0)</f>
        <v>0</v>
      </c>
      <c r="EB49" s="142" t="e">
        <f>VLOOKUP(F49,Профиль!A49:CI1563,2,FALSE)</f>
        <v>#N/A</v>
      </c>
      <c r="EC49" s="142" t="str">
        <f>IF(EA49&gt;0,VLOOKUP(Бланк!$I$16,D49:F49,3,FALSE),"")</f>
        <v/>
      </c>
      <c r="ED49" s="142" t="e">
        <f t="shared" si="27"/>
        <v>#N/A</v>
      </c>
      <c r="EE49" s="142" t="e">
        <f t="shared" si="28"/>
        <v>#N/A</v>
      </c>
      <c r="EF49" s="142" t="str">
        <f>IF(ISERROR(EE49),"",INDEX(Профиль!$B$2:DV247,EE49,2))</f>
        <v/>
      </c>
      <c r="EG49" s="142" t="e">
        <f t="shared" si="29"/>
        <v>#N/A</v>
      </c>
      <c r="FA49" s="142">
        <f>IF(ISNUMBER(SEARCH(Бланк!$I$18,D49)),MAX($FA$1:FA48)+1,0)</f>
        <v>0</v>
      </c>
      <c r="FB49" s="142" t="e">
        <f>VLOOKUP(F49,Профиль!A49:DI1563,2,FALSE)</f>
        <v>#N/A</v>
      </c>
      <c r="FC49" s="142" t="str">
        <f>IF(FA49&gt;0,VLOOKUP(Бланк!$I$18,D49:F49,3,FALSE),"")</f>
        <v/>
      </c>
      <c r="FD49" s="142" t="e">
        <f t="shared" si="31"/>
        <v>#N/A</v>
      </c>
      <c r="FE49" s="142" t="e">
        <f t="shared" si="32"/>
        <v>#N/A</v>
      </c>
      <c r="FF49" s="142" t="str">
        <f>IF(ISERROR(FE49),"",INDEX(Профиль!$B$2:EV247,FE49,2))</f>
        <v/>
      </c>
      <c r="FG49" s="142" t="e">
        <f t="shared" si="33"/>
        <v>#N/A</v>
      </c>
      <c r="FI49" s="142" t="str">
        <f t="shared" si="34"/>
        <v/>
      </c>
      <c r="FJ49" s="142" t="e">
        <f t="shared" si="35"/>
        <v>#N/A</v>
      </c>
      <c r="GA49" s="142">
        <f>IF(ISNUMBER(SEARCH(Бланк!$I$20,D49)),MAX($GA$1:GA48)+1,0)</f>
        <v>0</v>
      </c>
      <c r="GB49" s="142" t="e">
        <f>VLOOKUP(F49,Профиль!A49:EI1563,2,FALSE)</f>
        <v>#N/A</v>
      </c>
      <c r="GC49" s="142" t="str">
        <f>IF(GA49&gt;0,VLOOKUP(Бланк!$I$20,D49:F49,3,FALSE),"")</f>
        <v/>
      </c>
      <c r="GD49" s="142" t="e">
        <f t="shared" si="36"/>
        <v>#N/A</v>
      </c>
      <c r="GE49" s="142" t="e">
        <f t="shared" si="37"/>
        <v>#N/A</v>
      </c>
      <c r="GF49" s="142" t="str">
        <f>IF(ISERROR(GE49),"",INDEX(Профиль!$B$2:FV247,GE49,2))</f>
        <v/>
      </c>
      <c r="GG49" s="142" t="e">
        <f t="shared" si="38"/>
        <v>#N/A</v>
      </c>
      <c r="GI49" s="142" t="str">
        <f t="shared" si="39"/>
        <v/>
      </c>
      <c r="GJ49" s="142" t="e">
        <f t="shared" si="40"/>
        <v>#N/A</v>
      </c>
      <c r="HA49" s="142">
        <f>IF(ISNUMBER(SEARCH(Бланк!$I$22,D49)),MAX($HA$1:HA48)+1,0)</f>
        <v>0</v>
      </c>
      <c r="HB49" s="142" t="e">
        <f>VLOOKUP(F49,Профиль!A49:FI1563,2,FALSE)</f>
        <v>#N/A</v>
      </c>
      <c r="HC49" s="142" t="str">
        <f>IF(HA49&gt;0,VLOOKUP(Бланк!$I$22,D49:F49,3,FALSE),"")</f>
        <v/>
      </c>
      <c r="HD49" s="142" t="e">
        <f t="shared" si="41"/>
        <v>#N/A</v>
      </c>
      <c r="HE49" s="142" t="e">
        <f t="shared" si="42"/>
        <v>#N/A</v>
      </c>
      <c r="HF49" s="142" t="str">
        <f>IF(ISERROR(HE49),"",INDEX(Профиль!$B$2:GV247,HE49,2))</f>
        <v/>
      </c>
      <c r="HG49" s="142" t="e">
        <f t="shared" si="43"/>
        <v>#N/A</v>
      </c>
      <c r="IA49" s="142">
        <f>IF(ISNUMBER(SEARCH(Бланк!$I$24,D49)),MAX($IA$1:IA48)+1,0)</f>
        <v>0</v>
      </c>
      <c r="IB49" s="142" t="e">
        <f>VLOOKUP(F49,Профиль!A49:GI1563,2,FALSE)</f>
        <v>#N/A</v>
      </c>
      <c r="IC49" s="142" t="str">
        <f>IF(IA49&gt;0,VLOOKUP(Бланк!$I$24,D49:F49,3,FALSE),"")</f>
        <v/>
      </c>
      <c r="ID49" s="142" t="e">
        <f t="shared" si="46"/>
        <v>#N/A</v>
      </c>
      <c r="IE49" s="142" t="e">
        <f t="shared" si="47"/>
        <v>#N/A</v>
      </c>
      <c r="IF49" s="142" t="str">
        <f>IF(ISERROR(IE49),"",INDEX(Профиль!$B$2:HV247,IE49,2))</f>
        <v/>
      </c>
      <c r="IG49" s="142" t="e">
        <f>VLOOKUP(ROW(EA48),IA$2:$IC$201,3,FALSE)</f>
        <v>#N/A</v>
      </c>
      <c r="IJ49" s="142" t="e">
        <f t="shared" si="49"/>
        <v>#N/A</v>
      </c>
    </row>
    <row r="50" spans="1:244" x14ac:dyDescent="0.25">
      <c r="A50" s="142">
        <v>50</v>
      </c>
      <c r="B50" s="142">
        <f>IF(AND($E$1="ПУСТО",Профиль!B50&lt;&gt;""),MAX($B$1:B49)+1,IF(ISNUMBER(SEARCH($E$1,Профиль!G50)),MAX($B$1:B49)+1,0))</f>
        <v>0</v>
      </c>
      <c r="D50" s="142" t="str">
        <f>IF(ISERROR(F50),"",INDEX(Профиль!$B$2:$E$1001,F50,1))</f>
        <v/>
      </c>
      <c r="E50" s="142" t="str">
        <f>IF(ISERROR(F50),"",INDEX(Профиль!$B$2:$E$1001,F50,2))</f>
        <v/>
      </c>
      <c r="F50" s="142" t="e">
        <f>MATCH(ROW(A49),$B$2:B56,0)</f>
        <v>#N/A</v>
      </c>
      <c r="G50" s="142" t="str">
        <f>IF(AND(COUNTIF(D$2:D50,D50)=1,D50&lt;&gt;""),COUNT(G$1:G49)+1,"")</f>
        <v/>
      </c>
      <c r="H50" s="142" t="str">
        <f t="shared" si="0"/>
        <v/>
      </c>
      <c r="I50" s="142" t="e">
        <f t="shared" si="1"/>
        <v>#N/A</v>
      </c>
      <c r="J50" s="142">
        <f>IF(ISNUMBER(SEARCH(Бланк!$I$6,D50)),MAX($J$1:J49)+1,0)</f>
        <v>0</v>
      </c>
      <c r="K50" s="142" t="e">
        <f>VLOOKUP(F50,Профиль!A50:AI1564,2,FALSE)</f>
        <v>#N/A</v>
      </c>
      <c r="L50" s="142" t="str">
        <f>IF(J50&gt;0,VLOOKUP(Бланк!$I$6,D50:F60,3,FALSE),"")</f>
        <v/>
      </c>
      <c r="M50" s="142" t="e">
        <f t="shared" si="2"/>
        <v>#N/A</v>
      </c>
      <c r="N50" s="142" t="e">
        <f t="shared" si="3"/>
        <v>#N/A</v>
      </c>
      <c r="O50" s="142" t="str">
        <f>IF(ISERROR(N50),"",INDEX(Профиль!$B$2:DD15054,N50,2))</f>
        <v/>
      </c>
      <c r="P50" s="142" t="e">
        <f t="shared" si="4"/>
        <v>#N/A</v>
      </c>
      <c r="Q50" s="142">
        <f>IF(ISNUMBER(SEARCH(Бланк!$K$6,O50)),MAX($Q$1:Q49)+1,0)</f>
        <v>0</v>
      </c>
      <c r="R50" s="142" t="str">
        <f t="shared" si="5"/>
        <v/>
      </c>
      <c r="S50" s="142" t="e">
        <f t="shared" si="6"/>
        <v>#N/A</v>
      </c>
      <c r="AA50" s="142">
        <f>IF(ISNUMBER(SEARCH(Бланк!$I$8,D50)),MAX($AA$1:AA49)+1,0)</f>
        <v>0</v>
      </c>
      <c r="AB50" s="142" t="e">
        <f>VLOOKUP(F50,Профиль!A50:AI1564,2,FALSE)</f>
        <v>#N/A</v>
      </c>
      <c r="AC50" s="142" t="str">
        <f>IF(AA50&gt;0,VLOOKUP(Бланк!$I$8,D50:F50,3,FALSE),"")</f>
        <v/>
      </c>
      <c r="AD50" s="142" t="e">
        <f t="shared" si="7"/>
        <v>#N/A</v>
      </c>
      <c r="BA50" s="142">
        <f>IF(ISNUMBER(SEARCH(Бланк!$I$10,D50)),MAX($BA$1:BA49)+1,0)</f>
        <v>0</v>
      </c>
      <c r="BB50" s="142" t="e">
        <f>VLOOKUP(F50,Профиль!A50:AI1564,2,FALSE)</f>
        <v>#N/A</v>
      </c>
      <c r="BC50" s="142" t="str">
        <f>IF(BA50&gt;0,VLOOKUP(Бланк!$I$10,D50:F50,3,FALSE),"")</f>
        <v/>
      </c>
      <c r="BD50" s="142" t="e">
        <f t="shared" si="13"/>
        <v>#N/A</v>
      </c>
      <c r="BE50" s="142" t="e">
        <f t="shared" si="14"/>
        <v>#N/A</v>
      </c>
      <c r="CA50" s="142">
        <f>IF(ISNUMBER(SEARCH(Бланк!$I$12,D50)),MAX($CA$1:CA49)+1,0)</f>
        <v>0</v>
      </c>
      <c r="CB50" s="142" t="e">
        <f>VLOOKUP(F50,Профиль!A50:AI1564,2,FALSE)</f>
        <v>#N/A</v>
      </c>
      <c r="CC50" s="142" t="str">
        <f>IF(CA50&gt;0,VLOOKUP(Бланк!$I$12,D50:F50,3,FALSE),"")</f>
        <v/>
      </c>
      <c r="CD50" s="142" t="e">
        <f t="shared" si="17"/>
        <v>#N/A</v>
      </c>
      <c r="CE50" s="142" t="e">
        <f t="shared" si="18"/>
        <v>#N/A</v>
      </c>
      <c r="CF50" s="142" t="str">
        <f>IF(ISERROR(CE50),"",INDEX(Профиль!$B$2:BV248,CE50,2))</f>
        <v/>
      </c>
      <c r="CG50" s="142" t="e">
        <f t="shared" si="19"/>
        <v>#N/A</v>
      </c>
      <c r="CI50" s="142" t="str">
        <f t="shared" si="20"/>
        <v/>
      </c>
      <c r="DA50" s="142">
        <f>IF(ISNUMBER(SEARCH(Бланк!$I$14,D50)),MAX($DA$1:DA49)+1,0)</f>
        <v>0</v>
      </c>
      <c r="DB50" s="142" t="e">
        <f>VLOOKUP(F50,Профиль!A50:BI1564,2,FALSE)</f>
        <v>#N/A</v>
      </c>
      <c r="DC50" s="142" t="str">
        <f>IF(DA50&gt;0,VLOOKUP(Бланк!$I$14,D50:F50,3,FALSE),"")</f>
        <v/>
      </c>
      <c r="DD50" s="142" t="e">
        <f t="shared" si="22"/>
        <v>#N/A</v>
      </c>
      <c r="DE50" s="142" t="e">
        <f t="shared" si="23"/>
        <v>#N/A</v>
      </c>
      <c r="DF50" s="142" t="str">
        <f>IF(ISERROR(DE50),"",INDEX(Профиль!$B$2:CV248,DE50,2))</f>
        <v/>
      </c>
      <c r="DG50" s="142" t="e">
        <f t="shared" si="24"/>
        <v>#N/A</v>
      </c>
      <c r="EA50" s="142">
        <f>IF(ISNUMBER(SEARCH(Бланк!$I$16,D50)),MAX($EA$1:EA49)+1,0)</f>
        <v>0</v>
      </c>
      <c r="EB50" s="142" t="e">
        <f>VLOOKUP(F50,Профиль!A50:CI1564,2,FALSE)</f>
        <v>#N/A</v>
      </c>
      <c r="EC50" s="142" t="str">
        <f>IF(EA50&gt;0,VLOOKUP(Бланк!$I$16,D50:F50,3,FALSE),"")</f>
        <v/>
      </c>
      <c r="ED50" s="142" t="e">
        <f t="shared" si="27"/>
        <v>#N/A</v>
      </c>
      <c r="EE50" s="142" t="e">
        <f t="shared" si="28"/>
        <v>#N/A</v>
      </c>
      <c r="EF50" s="142" t="str">
        <f>IF(ISERROR(EE50),"",INDEX(Профиль!$B$2:DV248,EE50,2))</f>
        <v/>
      </c>
      <c r="EG50" s="142" t="e">
        <f t="shared" si="29"/>
        <v>#N/A</v>
      </c>
      <c r="FA50" s="142">
        <f>IF(ISNUMBER(SEARCH(Бланк!$I$18,D50)),MAX($FA$1:FA49)+1,0)</f>
        <v>0</v>
      </c>
      <c r="FB50" s="142" t="e">
        <f>VLOOKUP(F50,Профиль!A50:DI1564,2,FALSE)</f>
        <v>#N/A</v>
      </c>
      <c r="FC50" s="142" t="str">
        <f>IF(FA50&gt;0,VLOOKUP(Бланк!$I$18,D50:F50,3,FALSE),"")</f>
        <v/>
      </c>
      <c r="FD50" s="142" t="e">
        <f t="shared" si="31"/>
        <v>#N/A</v>
      </c>
      <c r="FE50" s="142" t="e">
        <f t="shared" si="32"/>
        <v>#N/A</v>
      </c>
      <c r="FF50" s="142" t="str">
        <f>IF(ISERROR(FE50),"",INDEX(Профиль!$B$2:EV248,FE50,2))</f>
        <v/>
      </c>
      <c r="FG50" s="142" t="e">
        <f t="shared" si="33"/>
        <v>#N/A</v>
      </c>
      <c r="FI50" s="142" t="str">
        <f t="shared" si="34"/>
        <v/>
      </c>
      <c r="FJ50" s="142" t="e">
        <f t="shared" si="35"/>
        <v>#N/A</v>
      </c>
      <c r="GA50" s="142">
        <f>IF(ISNUMBER(SEARCH(Бланк!$I$20,D50)),MAX($GA$1:GA49)+1,0)</f>
        <v>0</v>
      </c>
      <c r="GB50" s="142" t="e">
        <f>VLOOKUP(F50,Профиль!A50:EI1564,2,FALSE)</f>
        <v>#N/A</v>
      </c>
      <c r="GC50" s="142" t="str">
        <f>IF(GA50&gt;0,VLOOKUP(Бланк!$I$20,D50:F50,3,FALSE),"")</f>
        <v/>
      </c>
      <c r="GD50" s="142" t="e">
        <f t="shared" si="36"/>
        <v>#N/A</v>
      </c>
      <c r="GE50" s="142" t="e">
        <f t="shared" si="37"/>
        <v>#N/A</v>
      </c>
      <c r="GF50" s="142" t="str">
        <f>IF(ISERROR(GE50),"",INDEX(Профиль!$B$2:FV248,GE50,2))</f>
        <v/>
      </c>
      <c r="GG50" s="142" t="e">
        <f t="shared" si="38"/>
        <v>#N/A</v>
      </c>
      <c r="GI50" s="142" t="str">
        <f t="shared" si="39"/>
        <v/>
      </c>
      <c r="GJ50" s="142" t="e">
        <f t="shared" si="40"/>
        <v>#N/A</v>
      </c>
      <c r="HA50" s="142">
        <f>IF(ISNUMBER(SEARCH(Бланк!$I$22,D50)),MAX($HA$1:HA49)+1,0)</f>
        <v>0</v>
      </c>
      <c r="HB50" s="142" t="e">
        <f>VLOOKUP(F50,Профиль!A50:FI1564,2,FALSE)</f>
        <v>#N/A</v>
      </c>
      <c r="HC50" s="142" t="str">
        <f>IF(HA50&gt;0,VLOOKUP(Бланк!$I$22,D50:F50,3,FALSE),"")</f>
        <v/>
      </c>
      <c r="HD50" s="142" t="e">
        <f t="shared" si="41"/>
        <v>#N/A</v>
      </c>
      <c r="HE50" s="142" t="e">
        <f t="shared" si="42"/>
        <v>#N/A</v>
      </c>
      <c r="HF50" s="142" t="str">
        <f>IF(ISERROR(HE50),"",INDEX(Профиль!$B$2:GV248,HE50,2))</f>
        <v/>
      </c>
      <c r="HG50" s="142" t="e">
        <f t="shared" si="43"/>
        <v>#N/A</v>
      </c>
      <c r="IA50" s="142">
        <f>IF(ISNUMBER(SEARCH(Бланк!$I$24,D50)),MAX($IA$1:IA49)+1,0)</f>
        <v>0</v>
      </c>
      <c r="IB50" s="142" t="e">
        <f>VLOOKUP(F50,Профиль!A50:GI1564,2,FALSE)</f>
        <v>#N/A</v>
      </c>
      <c r="IC50" s="142" t="str">
        <f>IF(IA50&gt;0,VLOOKUP(Бланк!$I$24,D50:F50,3,FALSE),"")</f>
        <v/>
      </c>
      <c r="ID50" s="142" t="e">
        <f t="shared" si="46"/>
        <v>#N/A</v>
      </c>
      <c r="IE50" s="142" t="e">
        <f t="shared" si="47"/>
        <v>#N/A</v>
      </c>
      <c r="IF50" s="142" t="str">
        <f>IF(ISERROR(IE50),"",INDEX(Профиль!$B$2:HV248,IE50,2))</f>
        <v/>
      </c>
      <c r="IG50" s="142" t="e">
        <f>VLOOKUP(ROW(EA49),IA$2:$IC$201,3,FALSE)</f>
        <v>#N/A</v>
      </c>
      <c r="IJ50" s="142" t="e">
        <f t="shared" si="49"/>
        <v>#N/A</v>
      </c>
    </row>
    <row r="51" spans="1:244" x14ac:dyDescent="0.25">
      <c r="A51" s="142">
        <v>51</v>
      </c>
      <c r="B51" s="142">
        <f>IF(AND($E$1="ПУСТО",Профиль!B51&lt;&gt;""),MAX($B$1:B50)+1,IF(ISNUMBER(SEARCH($E$1,Профиль!G51)),MAX($B$1:B50)+1,0))</f>
        <v>0</v>
      </c>
      <c r="D51" s="142" t="str">
        <f>IF(ISERROR(F51),"",INDEX(Профиль!$B$2:$E$1001,F51,1))</f>
        <v/>
      </c>
      <c r="E51" s="142" t="str">
        <f>IF(ISERROR(F51),"",INDEX(Профиль!$B$2:$E$1001,F51,2))</f>
        <v/>
      </c>
      <c r="F51" s="142" t="e">
        <f>MATCH(ROW(A50),$B$2:B57,0)</f>
        <v>#N/A</v>
      </c>
      <c r="G51" s="142" t="str">
        <f>IF(AND(COUNTIF(D$2:D51,D51)=1,D51&lt;&gt;""),COUNT(G$1:G50)+1,"")</f>
        <v/>
      </c>
      <c r="H51" s="142" t="str">
        <f t="shared" si="0"/>
        <v/>
      </c>
      <c r="I51" s="142" t="e">
        <f t="shared" si="1"/>
        <v>#N/A</v>
      </c>
      <c r="J51" s="142">
        <f>IF(ISNUMBER(SEARCH(Бланк!$I$6,D51)),MAX($J$1:J50)+1,0)</f>
        <v>0</v>
      </c>
      <c r="K51" s="142" t="e">
        <f>VLOOKUP(F51,Профиль!A51:AI1565,2,FALSE)</f>
        <v>#N/A</v>
      </c>
      <c r="L51" s="142" t="str">
        <f>IF(J51&gt;0,VLOOKUP(Бланк!$I$6,D51:F61,3,FALSE),"")</f>
        <v/>
      </c>
      <c r="M51" s="142" t="e">
        <f t="shared" si="2"/>
        <v>#N/A</v>
      </c>
      <c r="N51" s="142" t="e">
        <f t="shared" si="3"/>
        <v>#N/A</v>
      </c>
      <c r="O51" s="142" t="str">
        <f>IF(ISERROR(N51),"",INDEX(Профиль!$B$2:DD15055,N51,2))</f>
        <v/>
      </c>
      <c r="P51" s="142" t="e">
        <f t="shared" si="4"/>
        <v>#N/A</v>
      </c>
      <c r="Q51" s="142">
        <f>IF(ISNUMBER(SEARCH(Бланк!$K$6,O51)),MAX($Q$1:Q50)+1,0)</f>
        <v>0</v>
      </c>
      <c r="R51" s="142" t="str">
        <f t="shared" si="5"/>
        <v/>
      </c>
      <c r="S51" s="142" t="e">
        <f t="shared" si="6"/>
        <v>#N/A</v>
      </c>
      <c r="AA51" s="142">
        <f>IF(ISNUMBER(SEARCH(Бланк!$I$8,D51)),MAX($AA$1:AA50)+1,0)</f>
        <v>0</v>
      </c>
      <c r="AB51" s="142" t="e">
        <f>VLOOKUP(F51,Профиль!A51:AI1565,2,FALSE)</f>
        <v>#N/A</v>
      </c>
      <c r="AC51" s="142" t="str">
        <f>IF(AA51&gt;0,VLOOKUP(Бланк!$I$8,D51:F51,3,FALSE),"")</f>
        <v/>
      </c>
      <c r="AD51" s="142" t="e">
        <f t="shared" si="7"/>
        <v>#N/A</v>
      </c>
      <c r="BA51" s="142">
        <f>IF(ISNUMBER(SEARCH(Бланк!$I$10,D51)),MAX($BA$1:BA50)+1,0)</f>
        <v>0</v>
      </c>
      <c r="BB51" s="142" t="e">
        <f>VLOOKUP(F51,Профиль!A51:AI1565,2,FALSE)</f>
        <v>#N/A</v>
      </c>
      <c r="BC51" s="142" t="str">
        <f>IF(BA51&gt;0,VLOOKUP(Бланк!$I$10,D51:F51,3,FALSE),"")</f>
        <v/>
      </c>
      <c r="BD51" s="142" t="e">
        <f t="shared" si="13"/>
        <v>#N/A</v>
      </c>
      <c r="BE51" s="142" t="e">
        <f t="shared" si="14"/>
        <v>#N/A</v>
      </c>
      <c r="CA51" s="142">
        <f>IF(ISNUMBER(SEARCH(Бланк!$I$12,D51)),MAX($CA$1:CA50)+1,0)</f>
        <v>0</v>
      </c>
      <c r="CB51" s="142" t="e">
        <f>VLOOKUP(F51,Профиль!A51:AI1565,2,FALSE)</f>
        <v>#N/A</v>
      </c>
      <c r="CC51" s="142" t="str">
        <f>IF(CA51&gt;0,VLOOKUP(Бланк!$I$12,D51:F51,3,FALSE),"")</f>
        <v/>
      </c>
      <c r="CD51" s="142" t="e">
        <f t="shared" si="17"/>
        <v>#N/A</v>
      </c>
      <c r="CE51" s="142" t="e">
        <f t="shared" si="18"/>
        <v>#N/A</v>
      </c>
      <c r="CF51" s="142" t="str">
        <f>IF(ISERROR(CE51),"",INDEX(Профиль!$B$2:BV249,CE51,2))</f>
        <v/>
      </c>
      <c r="CG51" s="142" t="e">
        <f t="shared" si="19"/>
        <v>#N/A</v>
      </c>
      <c r="CI51" s="142" t="str">
        <f t="shared" si="20"/>
        <v/>
      </c>
      <c r="DA51" s="142">
        <f>IF(ISNUMBER(SEARCH(Бланк!$I$14,D51)),MAX($DA$1:DA50)+1,0)</f>
        <v>0</v>
      </c>
      <c r="DB51" s="142" t="e">
        <f>VLOOKUP(F51,Профиль!A51:BI1565,2,FALSE)</f>
        <v>#N/A</v>
      </c>
      <c r="DC51" s="142" t="str">
        <f>IF(DA51&gt;0,VLOOKUP(Бланк!$I$14,D51:F51,3,FALSE),"")</f>
        <v/>
      </c>
      <c r="DD51" s="142" t="e">
        <f t="shared" si="22"/>
        <v>#N/A</v>
      </c>
      <c r="DE51" s="142" t="e">
        <f t="shared" si="23"/>
        <v>#N/A</v>
      </c>
      <c r="DF51" s="142" t="str">
        <f>IF(ISERROR(DE51),"",INDEX(Профиль!$B$2:CV249,DE51,2))</f>
        <v/>
      </c>
      <c r="DG51" s="142" t="e">
        <f t="shared" si="24"/>
        <v>#N/A</v>
      </c>
      <c r="EA51" s="142">
        <f>IF(ISNUMBER(SEARCH(Бланк!$I$16,D51)),MAX($EA$1:EA50)+1,0)</f>
        <v>0</v>
      </c>
      <c r="EB51" s="142" t="e">
        <f>VLOOKUP(F51,Профиль!A51:CI1565,2,FALSE)</f>
        <v>#N/A</v>
      </c>
      <c r="EC51" s="142" t="str">
        <f>IF(EA51&gt;0,VLOOKUP(Бланк!$I$16,D51:F51,3,FALSE),"")</f>
        <v/>
      </c>
      <c r="ED51" s="142" t="e">
        <f t="shared" si="27"/>
        <v>#N/A</v>
      </c>
      <c r="EE51" s="142" t="e">
        <f t="shared" si="28"/>
        <v>#N/A</v>
      </c>
      <c r="EF51" s="142" t="str">
        <f>IF(ISERROR(EE51),"",INDEX(Профиль!$B$2:DV249,EE51,2))</f>
        <v/>
      </c>
      <c r="EG51" s="142" t="e">
        <f t="shared" si="29"/>
        <v>#N/A</v>
      </c>
      <c r="FA51" s="142">
        <f>IF(ISNUMBER(SEARCH(Бланк!$I$18,D51)),MAX($FA$1:FA50)+1,0)</f>
        <v>0</v>
      </c>
      <c r="FB51" s="142" t="e">
        <f>VLOOKUP(F51,Профиль!A51:DI1565,2,FALSE)</f>
        <v>#N/A</v>
      </c>
      <c r="FC51" s="142" t="str">
        <f>IF(FA51&gt;0,VLOOKUP(Бланк!$I$18,D51:F51,3,FALSE),"")</f>
        <v/>
      </c>
      <c r="FD51" s="142" t="e">
        <f t="shared" si="31"/>
        <v>#N/A</v>
      </c>
      <c r="FE51" s="142" t="e">
        <f t="shared" si="32"/>
        <v>#N/A</v>
      </c>
      <c r="FF51" s="142" t="str">
        <f>IF(ISERROR(FE51),"",INDEX(Профиль!$B$2:EV249,FE51,2))</f>
        <v/>
      </c>
      <c r="FG51" s="142" t="e">
        <f t="shared" si="33"/>
        <v>#N/A</v>
      </c>
      <c r="FI51" s="142" t="str">
        <f t="shared" si="34"/>
        <v/>
      </c>
      <c r="FJ51" s="142" t="e">
        <f t="shared" si="35"/>
        <v>#N/A</v>
      </c>
      <c r="GA51" s="142">
        <f>IF(ISNUMBER(SEARCH(Бланк!$I$20,D51)),MAX($GA$1:GA50)+1,0)</f>
        <v>0</v>
      </c>
      <c r="GB51" s="142" t="e">
        <f>VLOOKUP(F51,Профиль!A51:EI1565,2,FALSE)</f>
        <v>#N/A</v>
      </c>
      <c r="GC51" s="142" t="str">
        <f>IF(GA51&gt;0,VLOOKUP(Бланк!$I$20,D51:F51,3,FALSE),"")</f>
        <v/>
      </c>
      <c r="GD51" s="142" t="e">
        <f t="shared" si="36"/>
        <v>#N/A</v>
      </c>
      <c r="GE51" s="142" t="e">
        <f t="shared" si="37"/>
        <v>#N/A</v>
      </c>
      <c r="GF51" s="142" t="str">
        <f>IF(ISERROR(GE51),"",INDEX(Профиль!$B$2:FV249,GE51,2))</f>
        <v/>
      </c>
      <c r="GG51" s="142" t="e">
        <f t="shared" si="38"/>
        <v>#N/A</v>
      </c>
      <c r="GI51" s="142" t="str">
        <f t="shared" si="39"/>
        <v/>
      </c>
      <c r="GJ51" s="142" t="e">
        <f t="shared" si="40"/>
        <v>#N/A</v>
      </c>
      <c r="HA51" s="142">
        <f>IF(ISNUMBER(SEARCH(Бланк!$I$22,D51)),MAX($HA$1:HA50)+1,0)</f>
        <v>0</v>
      </c>
      <c r="HB51" s="142" t="e">
        <f>VLOOKUP(F51,Профиль!A51:FI1565,2,FALSE)</f>
        <v>#N/A</v>
      </c>
      <c r="HC51" s="142" t="str">
        <f>IF(HA51&gt;0,VLOOKUP(Бланк!$I$22,D51:F51,3,FALSE),"")</f>
        <v/>
      </c>
      <c r="HD51" s="142" t="e">
        <f t="shared" si="41"/>
        <v>#N/A</v>
      </c>
      <c r="HE51" s="142" t="e">
        <f t="shared" si="42"/>
        <v>#N/A</v>
      </c>
      <c r="HF51" s="142" t="str">
        <f>IF(ISERROR(HE51),"",INDEX(Профиль!$B$2:GV249,HE51,2))</f>
        <v/>
      </c>
      <c r="HG51" s="142" t="e">
        <f t="shared" si="43"/>
        <v>#N/A</v>
      </c>
      <c r="IA51" s="142">
        <f>IF(ISNUMBER(SEARCH(Бланк!$I$24,D51)),MAX($IA$1:IA50)+1,0)</f>
        <v>0</v>
      </c>
      <c r="IB51" s="142" t="e">
        <f>VLOOKUP(F51,Профиль!A51:GI1565,2,FALSE)</f>
        <v>#N/A</v>
      </c>
      <c r="IC51" s="142" t="str">
        <f>IF(IA51&gt;0,VLOOKUP(Бланк!$I$24,D51:F51,3,FALSE),"")</f>
        <v/>
      </c>
      <c r="ID51" s="142" t="e">
        <f t="shared" si="46"/>
        <v>#N/A</v>
      </c>
      <c r="IE51" s="142" t="e">
        <f t="shared" si="47"/>
        <v>#N/A</v>
      </c>
      <c r="IF51" s="142" t="str">
        <f>IF(ISERROR(IE51),"",INDEX(Профиль!$B$2:HV249,IE51,2))</f>
        <v/>
      </c>
      <c r="IG51" s="142" t="e">
        <f>VLOOKUP(ROW(EA50),IA$2:$IC$201,3,FALSE)</f>
        <v>#N/A</v>
      </c>
      <c r="IJ51" s="142" t="e">
        <f t="shared" si="49"/>
        <v>#N/A</v>
      </c>
    </row>
    <row r="52" spans="1:244" x14ac:dyDescent="0.25">
      <c r="A52" s="142">
        <v>52</v>
      </c>
      <c r="B52" s="142">
        <f>IF(AND($E$1="ПУСТО",Профиль!B52&lt;&gt;""),MAX($B$1:B51)+1,IF(ISNUMBER(SEARCH($E$1,Профиль!G52)),MAX($B$1:B51)+1,0))</f>
        <v>0</v>
      </c>
      <c r="D52" s="142" t="str">
        <f>IF(ISERROR(F52),"",INDEX(Профиль!$B$2:$E$1001,F52,1))</f>
        <v/>
      </c>
      <c r="E52" s="142" t="str">
        <f>IF(ISERROR(F52),"",INDEX(Профиль!$B$2:$E$1001,F52,2))</f>
        <v/>
      </c>
      <c r="F52" s="142" t="e">
        <f>MATCH(ROW(A51),$B$2:B58,0)</f>
        <v>#N/A</v>
      </c>
      <c r="G52" s="142" t="str">
        <f>IF(AND(COUNTIF(D$2:D52,D52)=1,D52&lt;&gt;""),COUNT(G$1:G51)+1,"")</f>
        <v/>
      </c>
      <c r="H52" s="142" t="str">
        <f t="shared" si="0"/>
        <v/>
      </c>
      <c r="I52" s="142" t="e">
        <f t="shared" si="1"/>
        <v>#N/A</v>
      </c>
      <c r="J52" s="142">
        <f>IF(ISNUMBER(SEARCH(Бланк!$I$6,D52)),MAX($J$1:J51)+1,0)</f>
        <v>0</v>
      </c>
      <c r="K52" s="142" t="e">
        <f>VLOOKUP(F52,Профиль!A52:AI1566,2,FALSE)</f>
        <v>#N/A</v>
      </c>
      <c r="L52" s="142" t="str">
        <f>IF(J52&gt;0,VLOOKUP(Бланк!$I$6,D52:F62,3,FALSE),"")</f>
        <v/>
      </c>
      <c r="M52" s="142" t="e">
        <f t="shared" si="2"/>
        <v>#N/A</v>
      </c>
      <c r="N52" s="142" t="e">
        <f t="shared" si="3"/>
        <v>#N/A</v>
      </c>
      <c r="O52" s="142" t="str">
        <f>IF(ISERROR(N52),"",INDEX(Профиль!$B$2:DD15056,N52,2))</f>
        <v/>
      </c>
      <c r="P52" s="142" t="e">
        <f t="shared" si="4"/>
        <v>#N/A</v>
      </c>
      <c r="Q52" s="142">
        <f>IF(ISNUMBER(SEARCH(Бланк!$K$6,O52)),MAX($Q$1:Q51)+1,0)</f>
        <v>0</v>
      </c>
      <c r="R52" s="142" t="str">
        <f t="shared" si="5"/>
        <v/>
      </c>
      <c r="S52" s="142" t="e">
        <f t="shared" si="6"/>
        <v>#N/A</v>
      </c>
      <c r="AA52" s="142">
        <f>IF(ISNUMBER(SEARCH(Бланк!$I$8,D52)),MAX($AA$1:AA51)+1,0)</f>
        <v>0</v>
      </c>
      <c r="AB52" s="142" t="e">
        <f>VLOOKUP(F52,Профиль!A52:AI1566,2,FALSE)</f>
        <v>#N/A</v>
      </c>
      <c r="AC52" s="142" t="str">
        <f>IF(AA52&gt;0,VLOOKUP(Бланк!$I$8,D52:F52,3,FALSE),"")</f>
        <v/>
      </c>
      <c r="AD52" s="142" t="e">
        <f t="shared" si="7"/>
        <v>#N/A</v>
      </c>
      <c r="BA52" s="142">
        <f>IF(ISNUMBER(SEARCH(Бланк!$I$10,D52)),MAX($BA$1:BA51)+1,0)</f>
        <v>0</v>
      </c>
      <c r="BB52" s="142" t="e">
        <f>VLOOKUP(F52,Профиль!A52:AI1566,2,FALSE)</f>
        <v>#N/A</v>
      </c>
      <c r="BC52" s="142" t="str">
        <f>IF(BA52&gt;0,VLOOKUP(Бланк!$I$10,D52:F52,3,FALSE),"")</f>
        <v/>
      </c>
      <c r="BD52" s="142" t="e">
        <f t="shared" si="13"/>
        <v>#N/A</v>
      </c>
      <c r="BE52" s="142" t="e">
        <f t="shared" si="14"/>
        <v>#N/A</v>
      </c>
      <c r="CA52" s="142">
        <f>IF(ISNUMBER(SEARCH(Бланк!$I$12,D52)),MAX($CA$1:CA51)+1,0)</f>
        <v>0</v>
      </c>
      <c r="CB52" s="142" t="e">
        <f>VLOOKUP(F52,Профиль!A52:AI1566,2,FALSE)</f>
        <v>#N/A</v>
      </c>
      <c r="CC52" s="142" t="str">
        <f>IF(CA52&gt;0,VLOOKUP(Бланк!$I$12,D52:F52,3,FALSE),"")</f>
        <v/>
      </c>
      <c r="CD52" s="142" t="e">
        <f t="shared" si="17"/>
        <v>#N/A</v>
      </c>
      <c r="CE52" s="142" t="e">
        <f t="shared" si="18"/>
        <v>#N/A</v>
      </c>
      <c r="CF52" s="142" t="str">
        <f>IF(ISERROR(CE52),"",INDEX(Профиль!$B$2:BV250,CE52,2))</f>
        <v/>
      </c>
      <c r="CG52" s="142" t="e">
        <f t="shared" si="19"/>
        <v>#N/A</v>
      </c>
      <c r="CI52" s="142" t="str">
        <f t="shared" si="20"/>
        <v/>
      </c>
      <c r="DA52" s="142">
        <f>IF(ISNUMBER(SEARCH(Бланк!$I$14,D52)),MAX($DA$1:DA51)+1,0)</f>
        <v>0</v>
      </c>
      <c r="DB52" s="142" t="e">
        <f>VLOOKUP(F52,Профиль!A52:BI1566,2,FALSE)</f>
        <v>#N/A</v>
      </c>
      <c r="DC52" s="142" t="str">
        <f>IF(DA52&gt;0,VLOOKUP(Бланк!$I$14,D52:F52,3,FALSE),"")</f>
        <v/>
      </c>
      <c r="DD52" s="142" t="e">
        <f t="shared" si="22"/>
        <v>#N/A</v>
      </c>
      <c r="DE52" s="142" t="e">
        <f t="shared" si="23"/>
        <v>#N/A</v>
      </c>
      <c r="DF52" s="142" t="str">
        <f>IF(ISERROR(DE52),"",INDEX(Профиль!$B$2:CV250,DE52,2))</f>
        <v/>
      </c>
      <c r="DG52" s="142" t="e">
        <f t="shared" si="24"/>
        <v>#N/A</v>
      </c>
      <c r="EA52" s="142">
        <f>IF(ISNUMBER(SEARCH(Бланк!$I$16,D52)),MAX($EA$1:EA51)+1,0)</f>
        <v>0</v>
      </c>
      <c r="EB52" s="142" t="e">
        <f>VLOOKUP(F52,Профиль!A52:CI1566,2,FALSE)</f>
        <v>#N/A</v>
      </c>
      <c r="EC52" s="142" t="str">
        <f>IF(EA52&gt;0,VLOOKUP(Бланк!$I$16,D52:F52,3,FALSE),"")</f>
        <v/>
      </c>
      <c r="ED52" s="142" t="e">
        <f t="shared" si="27"/>
        <v>#N/A</v>
      </c>
      <c r="EE52" s="142" t="e">
        <f t="shared" si="28"/>
        <v>#N/A</v>
      </c>
      <c r="EF52" s="142" t="str">
        <f>IF(ISERROR(EE52),"",INDEX(Профиль!$B$2:DV250,EE52,2))</f>
        <v/>
      </c>
      <c r="EG52" s="142" t="e">
        <f t="shared" si="29"/>
        <v>#N/A</v>
      </c>
      <c r="FA52" s="142">
        <f>IF(ISNUMBER(SEARCH(Бланк!$I$18,D52)),MAX($FA$1:FA51)+1,0)</f>
        <v>0</v>
      </c>
      <c r="FB52" s="142" t="e">
        <f>VLOOKUP(F52,Профиль!A52:DI1566,2,FALSE)</f>
        <v>#N/A</v>
      </c>
      <c r="FC52" s="142" t="str">
        <f>IF(FA52&gt;0,VLOOKUP(Бланк!$I$18,D52:F52,3,FALSE),"")</f>
        <v/>
      </c>
      <c r="FD52" s="142" t="e">
        <f t="shared" si="31"/>
        <v>#N/A</v>
      </c>
      <c r="FE52" s="142" t="e">
        <f t="shared" si="32"/>
        <v>#N/A</v>
      </c>
      <c r="FF52" s="142" t="str">
        <f>IF(ISERROR(FE52),"",INDEX(Профиль!$B$2:EV250,FE52,2))</f>
        <v/>
      </c>
      <c r="FG52" s="142" t="e">
        <f t="shared" si="33"/>
        <v>#N/A</v>
      </c>
      <c r="FI52" s="142" t="str">
        <f t="shared" si="34"/>
        <v/>
      </c>
      <c r="FJ52" s="142" t="e">
        <f t="shared" si="35"/>
        <v>#N/A</v>
      </c>
      <c r="GA52" s="142">
        <f>IF(ISNUMBER(SEARCH(Бланк!$I$20,D52)),MAX($GA$1:GA51)+1,0)</f>
        <v>0</v>
      </c>
      <c r="GB52" s="142" t="e">
        <f>VLOOKUP(F52,Профиль!A52:EI1566,2,FALSE)</f>
        <v>#N/A</v>
      </c>
      <c r="GC52" s="142" t="str">
        <f>IF(GA52&gt;0,VLOOKUP(Бланк!$I$20,D52:F52,3,FALSE),"")</f>
        <v/>
      </c>
      <c r="GD52" s="142" t="e">
        <f t="shared" si="36"/>
        <v>#N/A</v>
      </c>
      <c r="GE52" s="142" t="e">
        <f t="shared" si="37"/>
        <v>#N/A</v>
      </c>
      <c r="GF52" s="142" t="str">
        <f>IF(ISERROR(GE52),"",INDEX(Профиль!$B$2:FV250,GE52,2))</f>
        <v/>
      </c>
      <c r="GG52" s="142" t="e">
        <f t="shared" si="38"/>
        <v>#N/A</v>
      </c>
      <c r="GI52" s="142" t="str">
        <f t="shared" si="39"/>
        <v/>
      </c>
      <c r="GJ52" s="142" t="e">
        <f t="shared" si="40"/>
        <v>#N/A</v>
      </c>
      <c r="HA52" s="142">
        <f>IF(ISNUMBER(SEARCH(Бланк!$I$22,D52)),MAX($HA$1:HA51)+1,0)</f>
        <v>0</v>
      </c>
      <c r="HB52" s="142" t="e">
        <f>VLOOKUP(F52,Профиль!A52:FI1566,2,FALSE)</f>
        <v>#N/A</v>
      </c>
      <c r="HC52" s="142" t="str">
        <f>IF(HA52&gt;0,VLOOKUP(Бланк!$I$22,D52:F52,3,FALSE),"")</f>
        <v/>
      </c>
      <c r="HD52" s="142" t="e">
        <f t="shared" si="41"/>
        <v>#N/A</v>
      </c>
      <c r="HE52" s="142" t="e">
        <f t="shared" si="42"/>
        <v>#N/A</v>
      </c>
      <c r="HF52" s="142" t="str">
        <f>IF(ISERROR(HE52),"",INDEX(Профиль!$B$2:GV250,HE52,2))</f>
        <v/>
      </c>
      <c r="HG52" s="142" t="e">
        <f t="shared" si="43"/>
        <v>#N/A</v>
      </c>
      <c r="IA52" s="142">
        <f>IF(ISNUMBER(SEARCH(Бланк!$I$24,D52)),MAX($IA$1:IA51)+1,0)</f>
        <v>0</v>
      </c>
      <c r="IB52" s="142" t="e">
        <f>VLOOKUP(F52,Профиль!A52:GI1566,2,FALSE)</f>
        <v>#N/A</v>
      </c>
      <c r="IC52" s="142" t="str">
        <f>IF(IA52&gt;0,VLOOKUP(Бланк!$I$24,D52:F52,3,FALSE),"")</f>
        <v/>
      </c>
      <c r="ID52" s="142" t="e">
        <f t="shared" si="46"/>
        <v>#N/A</v>
      </c>
      <c r="IE52" s="142" t="e">
        <f t="shared" si="47"/>
        <v>#N/A</v>
      </c>
      <c r="IF52" s="142" t="str">
        <f>IF(ISERROR(IE52),"",INDEX(Профиль!$B$2:HV250,IE52,2))</f>
        <v/>
      </c>
      <c r="IG52" s="142" t="e">
        <f>VLOOKUP(ROW(EA51),IA$2:$IC$201,3,FALSE)</f>
        <v>#N/A</v>
      </c>
      <c r="IJ52" s="142" t="e">
        <f t="shared" si="49"/>
        <v>#N/A</v>
      </c>
    </row>
    <row r="53" spans="1:244" x14ac:dyDescent="0.25">
      <c r="A53" s="142">
        <v>53</v>
      </c>
      <c r="B53" s="142">
        <f>IF(AND($E$1="ПУСТО",Профиль!B53&lt;&gt;""),MAX($B$1:B52)+1,IF(ISNUMBER(SEARCH($E$1,Профиль!G53)),MAX($B$1:B52)+1,0))</f>
        <v>0</v>
      </c>
      <c r="D53" s="142" t="str">
        <f>IF(ISERROR(F53),"",INDEX(Профиль!$B$2:$E$1001,F53,1))</f>
        <v/>
      </c>
      <c r="E53" s="142" t="str">
        <f>IF(ISERROR(F53),"",INDEX(Профиль!$B$2:$E$1001,F53,2))</f>
        <v/>
      </c>
      <c r="F53" s="142" t="e">
        <f>MATCH(ROW(A52),$B$2:B59,0)</f>
        <v>#N/A</v>
      </c>
      <c r="G53" s="142" t="str">
        <f>IF(AND(COUNTIF(D$2:D53,D53)=1,D53&lt;&gt;""),COUNT(G$1:G52)+1,"")</f>
        <v/>
      </c>
      <c r="H53" s="142" t="str">
        <f t="shared" si="0"/>
        <v/>
      </c>
      <c r="I53" s="142" t="e">
        <f t="shared" si="1"/>
        <v>#N/A</v>
      </c>
      <c r="J53" s="142">
        <f>IF(ISNUMBER(SEARCH(Бланк!$I$6,D53)),MAX($J$1:J52)+1,0)</f>
        <v>0</v>
      </c>
      <c r="K53" s="142" t="e">
        <f>VLOOKUP(F53,Профиль!A53:AI1567,2,FALSE)</f>
        <v>#N/A</v>
      </c>
      <c r="L53" s="142" t="str">
        <f>IF(J53&gt;0,VLOOKUP(Бланк!$I$6,D53:F63,3,FALSE),"")</f>
        <v/>
      </c>
      <c r="M53" s="142" t="e">
        <f t="shared" si="2"/>
        <v>#N/A</v>
      </c>
      <c r="N53" s="142" t="e">
        <f t="shared" si="3"/>
        <v>#N/A</v>
      </c>
      <c r="O53" s="142" t="str">
        <f>IF(ISERROR(N53),"",INDEX(Профиль!$B$2:DD15057,N53,2))</f>
        <v/>
      </c>
      <c r="P53" s="142" t="e">
        <f t="shared" si="4"/>
        <v>#N/A</v>
      </c>
      <c r="Q53" s="142">
        <f>IF(ISNUMBER(SEARCH(Бланк!$K$6,O53)),MAX($Q$1:Q52)+1,0)</f>
        <v>0</v>
      </c>
      <c r="R53" s="142" t="str">
        <f t="shared" si="5"/>
        <v/>
      </c>
      <c r="S53" s="142" t="e">
        <f t="shared" si="6"/>
        <v>#N/A</v>
      </c>
      <c r="AA53" s="142">
        <f>IF(ISNUMBER(SEARCH(Бланк!$I$8,D53)),MAX($AA$1:AA52)+1,0)</f>
        <v>0</v>
      </c>
      <c r="AB53" s="142" t="e">
        <f>VLOOKUP(F53,Профиль!A53:AI1567,2,FALSE)</f>
        <v>#N/A</v>
      </c>
      <c r="AC53" s="142" t="str">
        <f>IF(AA53&gt;0,VLOOKUP(Бланк!$I$8,D53:F53,3,FALSE),"")</f>
        <v/>
      </c>
      <c r="AD53" s="142" t="e">
        <f t="shared" si="7"/>
        <v>#N/A</v>
      </c>
      <c r="BA53" s="142">
        <f>IF(ISNUMBER(SEARCH(Бланк!$I$10,D53)),MAX($BA$1:BA52)+1,0)</f>
        <v>0</v>
      </c>
      <c r="BB53" s="142" t="e">
        <f>VLOOKUP(F53,Профиль!A53:AI1567,2,FALSE)</f>
        <v>#N/A</v>
      </c>
      <c r="BC53" s="142" t="str">
        <f>IF(BA53&gt;0,VLOOKUP(Бланк!$I$10,D53:F53,3,FALSE),"")</f>
        <v/>
      </c>
      <c r="BD53" s="142" t="e">
        <f t="shared" si="13"/>
        <v>#N/A</v>
      </c>
      <c r="BE53" s="142" t="e">
        <f t="shared" si="14"/>
        <v>#N/A</v>
      </c>
      <c r="CA53" s="142">
        <f>IF(ISNUMBER(SEARCH(Бланк!$I$12,D53)),MAX($CA$1:CA52)+1,0)</f>
        <v>0</v>
      </c>
      <c r="CB53" s="142" t="e">
        <f>VLOOKUP(F53,Профиль!A53:AI1567,2,FALSE)</f>
        <v>#N/A</v>
      </c>
      <c r="CC53" s="142" t="str">
        <f>IF(CA53&gt;0,VLOOKUP(Бланк!$I$12,D53:F53,3,FALSE),"")</f>
        <v/>
      </c>
      <c r="CD53" s="142" t="e">
        <f t="shared" si="17"/>
        <v>#N/A</v>
      </c>
      <c r="CE53" s="142" t="e">
        <f t="shared" si="18"/>
        <v>#N/A</v>
      </c>
      <c r="CF53" s="142" t="str">
        <f>IF(ISERROR(CE53),"",INDEX(Профиль!$B$2:BV251,CE53,2))</f>
        <v/>
      </c>
      <c r="CG53" s="142" t="e">
        <f t="shared" si="19"/>
        <v>#N/A</v>
      </c>
      <c r="CI53" s="142" t="str">
        <f t="shared" si="20"/>
        <v/>
      </c>
      <c r="DA53" s="142">
        <f>IF(ISNUMBER(SEARCH(Бланк!$I$14,D53)),MAX($DA$1:DA52)+1,0)</f>
        <v>0</v>
      </c>
      <c r="DB53" s="142" t="e">
        <f>VLOOKUP(F53,Профиль!A53:BI1567,2,FALSE)</f>
        <v>#N/A</v>
      </c>
      <c r="DC53" s="142" t="str">
        <f>IF(DA53&gt;0,VLOOKUP(Бланк!$I$14,D53:F53,3,FALSE),"")</f>
        <v/>
      </c>
      <c r="DD53" s="142" t="e">
        <f t="shared" si="22"/>
        <v>#N/A</v>
      </c>
      <c r="DE53" s="142" t="e">
        <f t="shared" si="23"/>
        <v>#N/A</v>
      </c>
      <c r="DF53" s="142" t="str">
        <f>IF(ISERROR(DE53),"",INDEX(Профиль!$B$2:CV251,DE53,2))</f>
        <v/>
      </c>
      <c r="DG53" s="142" t="e">
        <f t="shared" si="24"/>
        <v>#N/A</v>
      </c>
      <c r="EA53" s="142">
        <f>IF(ISNUMBER(SEARCH(Бланк!$I$16,D53)),MAX($EA$1:EA52)+1,0)</f>
        <v>0</v>
      </c>
      <c r="EB53" s="142" t="e">
        <f>VLOOKUP(F53,Профиль!A53:CI1567,2,FALSE)</f>
        <v>#N/A</v>
      </c>
      <c r="EC53" s="142" t="str">
        <f>IF(EA53&gt;0,VLOOKUP(Бланк!$I$16,D53:F53,3,FALSE),"")</f>
        <v/>
      </c>
      <c r="ED53" s="142" t="e">
        <f t="shared" si="27"/>
        <v>#N/A</v>
      </c>
      <c r="EE53" s="142" t="e">
        <f t="shared" si="28"/>
        <v>#N/A</v>
      </c>
      <c r="EF53" s="142" t="str">
        <f>IF(ISERROR(EE53),"",INDEX(Профиль!$B$2:DV251,EE53,2))</f>
        <v/>
      </c>
      <c r="EG53" s="142" t="e">
        <f t="shared" si="29"/>
        <v>#N/A</v>
      </c>
      <c r="FA53" s="142">
        <f>IF(ISNUMBER(SEARCH(Бланк!$I$18,D53)),MAX($FA$1:FA52)+1,0)</f>
        <v>0</v>
      </c>
      <c r="FB53" s="142" t="e">
        <f>VLOOKUP(F53,Профиль!A53:DI1567,2,FALSE)</f>
        <v>#N/A</v>
      </c>
      <c r="FC53" s="142" t="str">
        <f>IF(FA53&gt;0,VLOOKUP(Бланк!$I$18,D53:F53,3,FALSE),"")</f>
        <v/>
      </c>
      <c r="FD53" s="142" t="e">
        <f t="shared" si="31"/>
        <v>#N/A</v>
      </c>
      <c r="FE53" s="142" t="e">
        <f t="shared" si="32"/>
        <v>#N/A</v>
      </c>
      <c r="FF53" s="142" t="str">
        <f>IF(ISERROR(FE53),"",INDEX(Профиль!$B$2:EV251,FE53,2))</f>
        <v/>
      </c>
      <c r="FG53" s="142" t="e">
        <f t="shared" si="33"/>
        <v>#N/A</v>
      </c>
      <c r="FI53" s="142" t="str">
        <f t="shared" si="34"/>
        <v/>
      </c>
      <c r="FJ53" s="142" t="e">
        <f t="shared" si="35"/>
        <v>#N/A</v>
      </c>
      <c r="GA53" s="142">
        <f>IF(ISNUMBER(SEARCH(Бланк!$I$20,D53)),MAX($GA$1:GA52)+1,0)</f>
        <v>0</v>
      </c>
      <c r="GB53" s="142" t="e">
        <f>VLOOKUP(F53,Профиль!A53:EI1567,2,FALSE)</f>
        <v>#N/A</v>
      </c>
      <c r="GC53" s="142" t="str">
        <f>IF(GA53&gt;0,VLOOKUP(Бланк!$I$20,D53:F53,3,FALSE),"")</f>
        <v/>
      </c>
      <c r="GD53" s="142" t="e">
        <f t="shared" si="36"/>
        <v>#N/A</v>
      </c>
      <c r="GE53" s="142" t="e">
        <f t="shared" si="37"/>
        <v>#N/A</v>
      </c>
      <c r="GF53" s="142" t="str">
        <f>IF(ISERROR(GE53),"",INDEX(Профиль!$B$2:FV251,GE53,2))</f>
        <v/>
      </c>
      <c r="GG53" s="142" t="e">
        <f t="shared" si="38"/>
        <v>#N/A</v>
      </c>
      <c r="GI53" s="142" t="str">
        <f t="shared" si="39"/>
        <v/>
      </c>
      <c r="GJ53" s="142" t="e">
        <f t="shared" si="40"/>
        <v>#N/A</v>
      </c>
      <c r="HA53" s="142">
        <f>IF(ISNUMBER(SEARCH(Бланк!$I$22,D53)),MAX($HA$1:HA52)+1,0)</f>
        <v>0</v>
      </c>
      <c r="HB53" s="142" t="e">
        <f>VLOOKUP(F53,Профиль!A53:FI1567,2,FALSE)</f>
        <v>#N/A</v>
      </c>
      <c r="HC53" s="142" t="str">
        <f>IF(HA53&gt;0,VLOOKUP(Бланк!$I$22,D53:F53,3,FALSE),"")</f>
        <v/>
      </c>
      <c r="HD53" s="142" t="e">
        <f t="shared" si="41"/>
        <v>#N/A</v>
      </c>
      <c r="HE53" s="142" t="e">
        <f t="shared" si="42"/>
        <v>#N/A</v>
      </c>
      <c r="HF53" s="142" t="str">
        <f>IF(ISERROR(HE53),"",INDEX(Профиль!$B$2:GV251,HE53,2))</f>
        <v/>
      </c>
      <c r="HG53" s="142" t="e">
        <f t="shared" si="43"/>
        <v>#N/A</v>
      </c>
      <c r="IA53" s="142">
        <f>IF(ISNUMBER(SEARCH(Бланк!$I$24,D53)),MAX($IA$1:IA52)+1,0)</f>
        <v>0</v>
      </c>
      <c r="IB53" s="142" t="e">
        <f>VLOOKUP(F53,Профиль!A53:GI1567,2,FALSE)</f>
        <v>#N/A</v>
      </c>
      <c r="IC53" s="142" t="str">
        <f>IF(IA53&gt;0,VLOOKUP(Бланк!$I$24,D53:F53,3,FALSE),"")</f>
        <v/>
      </c>
      <c r="ID53" s="142" t="e">
        <f t="shared" si="46"/>
        <v>#N/A</v>
      </c>
      <c r="IE53" s="142" t="e">
        <f t="shared" si="47"/>
        <v>#N/A</v>
      </c>
      <c r="IF53" s="142" t="str">
        <f>IF(ISERROR(IE53),"",INDEX(Профиль!$B$2:HV251,IE53,2))</f>
        <v/>
      </c>
      <c r="IG53" s="142" t="e">
        <f>VLOOKUP(ROW(EA52),IA$2:$IC$201,3,FALSE)</f>
        <v>#N/A</v>
      </c>
      <c r="IJ53" s="142" t="e">
        <f t="shared" si="49"/>
        <v>#N/A</v>
      </c>
    </row>
    <row r="54" spans="1:244" x14ac:dyDescent="0.25">
      <c r="A54" s="142">
        <v>54</v>
      </c>
      <c r="B54" s="142">
        <f>IF(AND($E$1="ПУСТО",Профиль!B54&lt;&gt;""),MAX($B$1:B53)+1,IF(ISNUMBER(SEARCH($E$1,Профиль!G54)),MAX($B$1:B53)+1,0))</f>
        <v>0</v>
      </c>
      <c r="D54" s="142" t="str">
        <f>IF(ISERROR(F54),"",INDEX(Профиль!$B$2:$E$1001,F54,1))</f>
        <v/>
      </c>
      <c r="E54" s="142" t="str">
        <f>IF(ISERROR(F54),"",INDEX(Профиль!$B$2:$E$1001,F54,2))</f>
        <v/>
      </c>
      <c r="F54" s="142" t="e">
        <f>MATCH(ROW(A53),$B$2:B60,0)</f>
        <v>#N/A</v>
      </c>
      <c r="G54" s="142" t="str">
        <f>IF(AND(COUNTIF(D$2:D54,D54)=1,D54&lt;&gt;""),COUNT(G$1:G53)+1,"")</f>
        <v/>
      </c>
      <c r="H54" s="142" t="str">
        <f t="shared" si="0"/>
        <v/>
      </c>
      <c r="I54" s="142" t="e">
        <f t="shared" si="1"/>
        <v>#N/A</v>
      </c>
      <c r="J54" s="142">
        <f>IF(ISNUMBER(SEARCH(Бланк!$I$6,D54)),MAX($J$1:J53)+1,0)</f>
        <v>0</v>
      </c>
      <c r="K54" s="142" t="e">
        <f>VLOOKUP(F54,Профиль!A54:AI1568,2,FALSE)</f>
        <v>#N/A</v>
      </c>
      <c r="L54" s="142" t="str">
        <f>IF(J54&gt;0,VLOOKUP(Бланк!$I$6,D54:F64,3,FALSE),"")</f>
        <v/>
      </c>
      <c r="M54" s="142" t="e">
        <f t="shared" si="2"/>
        <v>#N/A</v>
      </c>
      <c r="N54" s="142" t="e">
        <f t="shared" si="3"/>
        <v>#N/A</v>
      </c>
      <c r="O54" s="142" t="str">
        <f>IF(ISERROR(N54),"",INDEX(Профиль!$B$2:DD15058,N54,2))</f>
        <v/>
      </c>
      <c r="P54" s="142" t="e">
        <f t="shared" si="4"/>
        <v>#N/A</v>
      </c>
      <c r="Q54" s="142">
        <f>IF(ISNUMBER(SEARCH(Бланк!$K$6,O54)),MAX($Q$1:Q53)+1,0)</f>
        <v>0</v>
      </c>
      <c r="R54" s="142" t="str">
        <f t="shared" si="5"/>
        <v/>
      </c>
      <c r="S54" s="142" t="e">
        <f t="shared" si="6"/>
        <v>#N/A</v>
      </c>
      <c r="AA54" s="142">
        <f>IF(ISNUMBER(SEARCH(Бланк!$I$8,D54)),MAX($AA$1:AA53)+1,0)</f>
        <v>0</v>
      </c>
      <c r="AB54" s="142" t="e">
        <f>VLOOKUP(F54,Профиль!A54:AI1568,2,FALSE)</f>
        <v>#N/A</v>
      </c>
      <c r="AC54" s="142" t="str">
        <f>IF(AA54&gt;0,VLOOKUP(Бланк!$I$8,D54:F54,3,FALSE),"")</f>
        <v/>
      </c>
      <c r="AD54" s="142" t="e">
        <f t="shared" si="7"/>
        <v>#N/A</v>
      </c>
      <c r="BA54" s="142">
        <f>IF(ISNUMBER(SEARCH(Бланк!$I$10,D54)),MAX($BA$1:BA53)+1,0)</f>
        <v>0</v>
      </c>
      <c r="BB54" s="142" t="e">
        <f>VLOOKUP(F54,Профиль!A54:AI1568,2,FALSE)</f>
        <v>#N/A</v>
      </c>
      <c r="BC54" s="142" t="str">
        <f>IF(BA54&gt;0,VLOOKUP(Бланк!$I$10,D54:F54,3,FALSE),"")</f>
        <v/>
      </c>
      <c r="BD54" s="142" t="e">
        <f t="shared" si="13"/>
        <v>#N/A</v>
      </c>
      <c r="BE54" s="142" t="e">
        <f t="shared" si="14"/>
        <v>#N/A</v>
      </c>
      <c r="CA54" s="142">
        <f>IF(ISNUMBER(SEARCH(Бланк!$I$12,D54)),MAX($CA$1:CA53)+1,0)</f>
        <v>0</v>
      </c>
      <c r="CB54" s="142" t="e">
        <f>VLOOKUP(F54,Профиль!A54:AI1568,2,FALSE)</f>
        <v>#N/A</v>
      </c>
      <c r="CC54" s="142" t="str">
        <f>IF(CA54&gt;0,VLOOKUP(Бланк!$I$12,D54:F54,3,FALSE),"")</f>
        <v/>
      </c>
      <c r="CD54" s="142" t="e">
        <f t="shared" si="17"/>
        <v>#N/A</v>
      </c>
      <c r="CE54" s="142" t="e">
        <f t="shared" si="18"/>
        <v>#N/A</v>
      </c>
      <c r="CF54" s="142" t="str">
        <f>IF(ISERROR(CE54),"",INDEX(Профиль!$B$2:BV252,CE54,2))</f>
        <v/>
      </c>
      <c r="CG54" s="142" t="e">
        <f t="shared" si="19"/>
        <v>#N/A</v>
      </c>
      <c r="CI54" s="142" t="str">
        <f t="shared" si="20"/>
        <v/>
      </c>
      <c r="DA54" s="142">
        <f>IF(ISNUMBER(SEARCH(Бланк!$I$14,D54)),MAX($DA$1:DA53)+1,0)</f>
        <v>0</v>
      </c>
      <c r="DB54" s="142" t="e">
        <f>VLOOKUP(F54,Профиль!A54:BI1568,2,FALSE)</f>
        <v>#N/A</v>
      </c>
      <c r="DC54" s="142" t="str">
        <f>IF(DA54&gt;0,VLOOKUP(Бланк!$I$14,D54:F54,3,FALSE),"")</f>
        <v/>
      </c>
      <c r="DD54" s="142" t="e">
        <f t="shared" si="22"/>
        <v>#N/A</v>
      </c>
      <c r="DE54" s="142" t="e">
        <f t="shared" si="23"/>
        <v>#N/A</v>
      </c>
      <c r="DF54" s="142" t="str">
        <f>IF(ISERROR(DE54),"",INDEX(Профиль!$B$2:CV252,DE54,2))</f>
        <v/>
      </c>
      <c r="DG54" s="142" t="e">
        <f t="shared" si="24"/>
        <v>#N/A</v>
      </c>
      <c r="EA54" s="142">
        <f>IF(ISNUMBER(SEARCH(Бланк!$I$16,D54)),MAX($EA$1:EA53)+1,0)</f>
        <v>0</v>
      </c>
      <c r="EB54" s="142" t="e">
        <f>VLOOKUP(F54,Профиль!A54:CI1568,2,FALSE)</f>
        <v>#N/A</v>
      </c>
      <c r="EC54" s="142" t="str">
        <f>IF(EA54&gt;0,VLOOKUP(Бланк!$I$16,D54:F54,3,FALSE),"")</f>
        <v/>
      </c>
      <c r="ED54" s="142" t="e">
        <f t="shared" si="27"/>
        <v>#N/A</v>
      </c>
      <c r="EE54" s="142" t="e">
        <f t="shared" si="28"/>
        <v>#N/A</v>
      </c>
      <c r="EF54" s="142" t="str">
        <f>IF(ISERROR(EE54),"",INDEX(Профиль!$B$2:DV252,EE54,2))</f>
        <v/>
      </c>
      <c r="EG54" s="142" t="e">
        <f t="shared" si="29"/>
        <v>#N/A</v>
      </c>
      <c r="FA54" s="142">
        <f>IF(ISNUMBER(SEARCH(Бланк!$I$18,D54)),MAX($FA$1:FA53)+1,0)</f>
        <v>0</v>
      </c>
      <c r="FB54" s="142" t="e">
        <f>VLOOKUP(F54,Профиль!A54:DI1568,2,FALSE)</f>
        <v>#N/A</v>
      </c>
      <c r="FC54" s="142" t="str">
        <f>IF(FA54&gt;0,VLOOKUP(Бланк!$I$18,D54:F54,3,FALSE),"")</f>
        <v/>
      </c>
      <c r="FD54" s="142" t="e">
        <f t="shared" si="31"/>
        <v>#N/A</v>
      </c>
      <c r="FE54" s="142" t="e">
        <f t="shared" si="32"/>
        <v>#N/A</v>
      </c>
      <c r="FF54" s="142" t="str">
        <f>IF(ISERROR(FE54),"",INDEX(Профиль!$B$2:EV252,FE54,2))</f>
        <v/>
      </c>
      <c r="FG54" s="142" t="e">
        <f t="shared" si="33"/>
        <v>#N/A</v>
      </c>
      <c r="FI54" s="142" t="str">
        <f t="shared" si="34"/>
        <v/>
      </c>
      <c r="FJ54" s="142" t="e">
        <f t="shared" si="35"/>
        <v>#N/A</v>
      </c>
      <c r="GA54" s="142">
        <f>IF(ISNUMBER(SEARCH(Бланк!$I$20,D54)),MAX($GA$1:GA53)+1,0)</f>
        <v>0</v>
      </c>
      <c r="GB54" s="142" t="e">
        <f>VLOOKUP(F54,Профиль!A54:EI1568,2,FALSE)</f>
        <v>#N/A</v>
      </c>
      <c r="GC54" s="142" t="str">
        <f>IF(GA54&gt;0,VLOOKUP(Бланк!$I$20,D54:F54,3,FALSE),"")</f>
        <v/>
      </c>
      <c r="GD54" s="142" t="e">
        <f t="shared" si="36"/>
        <v>#N/A</v>
      </c>
      <c r="GE54" s="142" t="e">
        <f t="shared" si="37"/>
        <v>#N/A</v>
      </c>
      <c r="GF54" s="142" t="str">
        <f>IF(ISERROR(GE54),"",INDEX(Профиль!$B$2:FV252,GE54,2))</f>
        <v/>
      </c>
      <c r="GG54" s="142" t="e">
        <f t="shared" si="38"/>
        <v>#N/A</v>
      </c>
      <c r="GI54" s="142" t="str">
        <f t="shared" si="39"/>
        <v/>
      </c>
      <c r="GJ54" s="142" t="e">
        <f t="shared" si="40"/>
        <v>#N/A</v>
      </c>
      <c r="HA54" s="142">
        <f>IF(ISNUMBER(SEARCH(Бланк!$I$22,D54)),MAX($HA$1:HA53)+1,0)</f>
        <v>0</v>
      </c>
      <c r="HB54" s="142" t="e">
        <f>VLOOKUP(F54,Профиль!A54:FI1568,2,FALSE)</f>
        <v>#N/A</v>
      </c>
      <c r="HC54" s="142" t="str">
        <f>IF(HA54&gt;0,VLOOKUP(Бланк!$I$22,D54:F54,3,FALSE),"")</f>
        <v/>
      </c>
      <c r="HD54" s="142" t="e">
        <f t="shared" si="41"/>
        <v>#N/A</v>
      </c>
      <c r="HE54" s="142" t="e">
        <f t="shared" si="42"/>
        <v>#N/A</v>
      </c>
      <c r="HF54" s="142" t="str">
        <f>IF(ISERROR(HE54),"",INDEX(Профиль!$B$2:GV252,HE54,2))</f>
        <v/>
      </c>
      <c r="HG54" s="142" t="e">
        <f t="shared" si="43"/>
        <v>#N/A</v>
      </c>
      <c r="IA54" s="142">
        <f>IF(ISNUMBER(SEARCH(Бланк!$I$24,D54)),MAX($IA$1:IA53)+1,0)</f>
        <v>0</v>
      </c>
      <c r="IB54" s="142" t="e">
        <f>VLOOKUP(F54,Профиль!A54:GI1568,2,FALSE)</f>
        <v>#N/A</v>
      </c>
      <c r="IC54" s="142" t="str">
        <f>IF(IA54&gt;0,VLOOKUP(Бланк!$I$24,D54:F54,3,FALSE),"")</f>
        <v/>
      </c>
      <c r="ID54" s="142" t="e">
        <f t="shared" si="46"/>
        <v>#N/A</v>
      </c>
      <c r="IE54" s="142" t="e">
        <f t="shared" si="47"/>
        <v>#N/A</v>
      </c>
      <c r="IF54" s="142" t="str">
        <f>IF(ISERROR(IE54),"",INDEX(Профиль!$B$2:HV252,IE54,2))</f>
        <v/>
      </c>
      <c r="IG54" s="142" t="e">
        <f>VLOOKUP(ROW(EA53),IA$2:$IC$201,3,FALSE)</f>
        <v>#N/A</v>
      </c>
      <c r="IJ54" s="142" t="e">
        <f t="shared" si="49"/>
        <v>#N/A</v>
      </c>
    </row>
    <row r="55" spans="1:244" x14ac:dyDescent="0.25">
      <c r="A55" s="142">
        <v>55</v>
      </c>
      <c r="B55" s="142">
        <f>IF(AND($E$1="ПУСТО",Профиль!B55&lt;&gt;""),MAX($B$1:B54)+1,IF(ISNUMBER(SEARCH($E$1,Профиль!G55)),MAX($B$1:B54)+1,0))</f>
        <v>0</v>
      </c>
      <c r="D55" s="142" t="str">
        <f>IF(ISERROR(F55),"",INDEX(Профиль!$B$2:$E$1001,F55,1))</f>
        <v/>
      </c>
      <c r="E55" s="142" t="str">
        <f>IF(ISERROR(F55),"",INDEX(Профиль!$B$2:$E$1001,F55,2))</f>
        <v/>
      </c>
      <c r="F55" s="142" t="e">
        <f>MATCH(ROW(A54),$B$2:B61,0)</f>
        <v>#N/A</v>
      </c>
      <c r="G55" s="142" t="str">
        <f>IF(AND(COUNTIF(D$2:D55,D55)=1,D55&lt;&gt;""),COUNT(G$1:G54)+1,"")</f>
        <v/>
      </c>
      <c r="H55" s="142" t="str">
        <f t="shared" si="0"/>
        <v/>
      </c>
      <c r="I55" s="142" t="e">
        <f t="shared" si="1"/>
        <v>#N/A</v>
      </c>
      <c r="J55" s="142">
        <f>IF(ISNUMBER(SEARCH(Бланк!$I$6,D55)),MAX($J$1:J54)+1,0)</f>
        <v>0</v>
      </c>
      <c r="K55" s="142" t="e">
        <f>VLOOKUP(F55,Профиль!A55:AI1569,2,FALSE)</f>
        <v>#N/A</v>
      </c>
      <c r="L55" s="142" t="str">
        <f>IF(J55&gt;0,VLOOKUP(Бланк!$I$6,D55:F65,3,FALSE),"")</f>
        <v/>
      </c>
      <c r="M55" s="142" t="e">
        <f t="shared" si="2"/>
        <v>#N/A</v>
      </c>
      <c r="N55" s="142" t="e">
        <f t="shared" si="3"/>
        <v>#N/A</v>
      </c>
      <c r="O55" s="142" t="str">
        <f>IF(ISERROR(N55),"",INDEX(Профиль!$B$2:DD15059,N55,2))</f>
        <v/>
      </c>
      <c r="P55" s="142" t="e">
        <f t="shared" si="4"/>
        <v>#N/A</v>
      </c>
      <c r="Q55" s="142">
        <f>IF(ISNUMBER(SEARCH(Бланк!$K$6,O55)),MAX($Q$1:Q54)+1,0)</f>
        <v>0</v>
      </c>
      <c r="R55" s="142" t="str">
        <f t="shared" si="5"/>
        <v/>
      </c>
      <c r="S55" s="142" t="e">
        <f t="shared" si="6"/>
        <v>#N/A</v>
      </c>
      <c r="AA55" s="142">
        <f>IF(ISNUMBER(SEARCH(Бланк!$I$8,D55)),MAX($AA$1:AA54)+1,0)</f>
        <v>0</v>
      </c>
      <c r="AB55" s="142" t="e">
        <f>VLOOKUP(F55,Профиль!A55:AI1569,2,FALSE)</f>
        <v>#N/A</v>
      </c>
      <c r="AC55" s="142" t="str">
        <f>IF(AA55&gt;0,VLOOKUP(Бланк!$I$8,D55:F55,3,FALSE),"")</f>
        <v/>
      </c>
      <c r="AD55" s="142" t="e">
        <f t="shared" si="7"/>
        <v>#N/A</v>
      </c>
      <c r="BA55" s="142">
        <f>IF(ISNUMBER(SEARCH(Бланк!$I$10,D55)),MAX($BA$1:BA54)+1,0)</f>
        <v>0</v>
      </c>
      <c r="BB55" s="142" t="e">
        <f>VLOOKUP(F55,Профиль!A55:AI1569,2,FALSE)</f>
        <v>#N/A</v>
      </c>
      <c r="BC55" s="142" t="str">
        <f>IF(BA55&gt;0,VLOOKUP(Бланк!$I$10,D55:F55,3,FALSE),"")</f>
        <v/>
      </c>
      <c r="BD55" s="142" t="e">
        <f t="shared" si="13"/>
        <v>#N/A</v>
      </c>
      <c r="BE55" s="142" t="e">
        <f t="shared" si="14"/>
        <v>#N/A</v>
      </c>
      <c r="CA55" s="142">
        <f>IF(ISNUMBER(SEARCH(Бланк!$I$12,D55)),MAX($CA$1:CA54)+1,0)</f>
        <v>0</v>
      </c>
      <c r="CB55" s="142" t="e">
        <f>VLOOKUP(F55,Профиль!A55:AI1569,2,FALSE)</f>
        <v>#N/A</v>
      </c>
      <c r="CC55" s="142" t="str">
        <f>IF(CA55&gt;0,VLOOKUP(Бланк!$I$12,D55:F55,3,FALSE),"")</f>
        <v/>
      </c>
      <c r="CD55" s="142" t="e">
        <f t="shared" si="17"/>
        <v>#N/A</v>
      </c>
      <c r="CE55" s="142" t="e">
        <f t="shared" si="18"/>
        <v>#N/A</v>
      </c>
      <c r="CF55" s="142" t="str">
        <f>IF(ISERROR(CE55),"",INDEX(Профиль!$B$2:BV253,CE55,2))</f>
        <v/>
      </c>
      <c r="CG55" s="142" t="e">
        <f t="shared" si="19"/>
        <v>#N/A</v>
      </c>
      <c r="CI55" s="142" t="str">
        <f t="shared" si="20"/>
        <v/>
      </c>
      <c r="DA55" s="142">
        <f>IF(ISNUMBER(SEARCH(Бланк!$I$14,D55)),MAX($DA$1:DA54)+1,0)</f>
        <v>0</v>
      </c>
      <c r="DB55" s="142" t="e">
        <f>VLOOKUP(F55,Профиль!A55:BI1569,2,FALSE)</f>
        <v>#N/A</v>
      </c>
      <c r="DC55" s="142" t="str">
        <f>IF(DA55&gt;0,VLOOKUP(Бланк!$I$14,D55:F55,3,FALSE),"")</f>
        <v/>
      </c>
      <c r="DD55" s="142" t="e">
        <f t="shared" si="22"/>
        <v>#N/A</v>
      </c>
      <c r="DE55" s="142" t="e">
        <f t="shared" si="23"/>
        <v>#N/A</v>
      </c>
      <c r="DF55" s="142" t="str">
        <f>IF(ISERROR(DE55),"",INDEX(Профиль!$B$2:CV253,DE55,2))</f>
        <v/>
      </c>
      <c r="DG55" s="142" t="e">
        <f t="shared" si="24"/>
        <v>#N/A</v>
      </c>
      <c r="EA55" s="142">
        <f>IF(ISNUMBER(SEARCH(Бланк!$I$16,D55)),MAX($EA$1:EA54)+1,0)</f>
        <v>0</v>
      </c>
      <c r="EB55" s="142" t="e">
        <f>VLOOKUP(F55,Профиль!A55:CI1569,2,FALSE)</f>
        <v>#N/A</v>
      </c>
      <c r="EC55" s="142" t="str">
        <f>IF(EA55&gt;0,VLOOKUP(Бланк!$I$16,D55:F55,3,FALSE),"")</f>
        <v/>
      </c>
      <c r="ED55" s="142" t="e">
        <f t="shared" si="27"/>
        <v>#N/A</v>
      </c>
      <c r="EE55" s="142" t="e">
        <f t="shared" si="28"/>
        <v>#N/A</v>
      </c>
      <c r="EF55" s="142" t="str">
        <f>IF(ISERROR(EE55),"",INDEX(Профиль!$B$2:DV253,EE55,2))</f>
        <v/>
      </c>
      <c r="EG55" s="142" t="e">
        <f t="shared" si="29"/>
        <v>#N/A</v>
      </c>
      <c r="FA55" s="142">
        <f>IF(ISNUMBER(SEARCH(Бланк!$I$18,D55)),MAX($FA$1:FA54)+1,0)</f>
        <v>0</v>
      </c>
      <c r="FB55" s="142" t="e">
        <f>VLOOKUP(F55,Профиль!A55:DI1569,2,FALSE)</f>
        <v>#N/A</v>
      </c>
      <c r="FC55" s="142" t="str">
        <f>IF(FA55&gt;0,VLOOKUP(Бланк!$I$18,D55:F55,3,FALSE),"")</f>
        <v/>
      </c>
      <c r="FD55" s="142" t="e">
        <f t="shared" si="31"/>
        <v>#N/A</v>
      </c>
      <c r="FE55" s="142" t="e">
        <f t="shared" si="32"/>
        <v>#N/A</v>
      </c>
      <c r="FF55" s="142" t="str">
        <f>IF(ISERROR(FE55),"",INDEX(Профиль!$B$2:EV253,FE55,2))</f>
        <v/>
      </c>
      <c r="FG55" s="142" t="e">
        <f t="shared" si="33"/>
        <v>#N/A</v>
      </c>
      <c r="FI55" s="142" t="str">
        <f t="shared" si="34"/>
        <v/>
      </c>
      <c r="FJ55" s="142" t="e">
        <f t="shared" si="35"/>
        <v>#N/A</v>
      </c>
      <c r="GA55" s="142">
        <f>IF(ISNUMBER(SEARCH(Бланк!$I$20,D55)),MAX($GA$1:GA54)+1,0)</f>
        <v>0</v>
      </c>
      <c r="GB55" s="142" t="e">
        <f>VLOOKUP(F55,Профиль!A55:EI1569,2,FALSE)</f>
        <v>#N/A</v>
      </c>
      <c r="GC55" s="142" t="str">
        <f>IF(GA55&gt;0,VLOOKUP(Бланк!$I$20,D55:F55,3,FALSE),"")</f>
        <v/>
      </c>
      <c r="GD55" s="142" t="e">
        <f t="shared" si="36"/>
        <v>#N/A</v>
      </c>
      <c r="GE55" s="142" t="e">
        <f t="shared" si="37"/>
        <v>#N/A</v>
      </c>
      <c r="GF55" s="142" t="str">
        <f>IF(ISERROR(GE55),"",INDEX(Профиль!$B$2:FV253,GE55,2))</f>
        <v/>
      </c>
      <c r="GG55" s="142" t="e">
        <f t="shared" si="38"/>
        <v>#N/A</v>
      </c>
      <c r="GI55" s="142" t="str">
        <f t="shared" si="39"/>
        <v/>
      </c>
      <c r="GJ55" s="142" t="e">
        <f t="shared" si="40"/>
        <v>#N/A</v>
      </c>
      <c r="HA55" s="142">
        <f>IF(ISNUMBER(SEARCH(Бланк!$I$22,D55)),MAX($HA$1:HA54)+1,0)</f>
        <v>0</v>
      </c>
      <c r="HB55" s="142" t="e">
        <f>VLOOKUP(F55,Профиль!A55:FI1569,2,FALSE)</f>
        <v>#N/A</v>
      </c>
      <c r="HC55" s="142" t="str">
        <f>IF(HA55&gt;0,VLOOKUP(Бланк!$I$22,D55:F55,3,FALSE),"")</f>
        <v/>
      </c>
      <c r="HD55" s="142" t="e">
        <f t="shared" si="41"/>
        <v>#N/A</v>
      </c>
      <c r="HE55" s="142" t="e">
        <f t="shared" si="42"/>
        <v>#N/A</v>
      </c>
      <c r="HF55" s="142" t="str">
        <f>IF(ISERROR(HE55),"",INDEX(Профиль!$B$2:GV253,HE55,2))</f>
        <v/>
      </c>
      <c r="HG55" s="142" t="e">
        <f t="shared" si="43"/>
        <v>#N/A</v>
      </c>
      <c r="IA55" s="142">
        <f>IF(ISNUMBER(SEARCH(Бланк!$I$24,D55)),MAX($IA$1:IA54)+1,0)</f>
        <v>0</v>
      </c>
      <c r="IB55" s="142" t="e">
        <f>VLOOKUP(F55,Профиль!A55:GI1569,2,FALSE)</f>
        <v>#N/A</v>
      </c>
      <c r="IC55" s="142" t="str">
        <f>IF(IA55&gt;0,VLOOKUP(Бланк!$I$24,D55:F55,3,FALSE),"")</f>
        <v/>
      </c>
      <c r="ID55" s="142" t="e">
        <f t="shared" si="46"/>
        <v>#N/A</v>
      </c>
      <c r="IE55" s="142" t="e">
        <f t="shared" si="47"/>
        <v>#N/A</v>
      </c>
      <c r="IF55" s="142" t="str">
        <f>IF(ISERROR(IE55),"",INDEX(Профиль!$B$2:HV253,IE55,2))</f>
        <v/>
      </c>
      <c r="IG55" s="142" t="e">
        <f>VLOOKUP(ROW(EA54),IA$2:$IC$201,3,FALSE)</f>
        <v>#N/A</v>
      </c>
      <c r="IJ55" s="142" t="e">
        <f t="shared" si="49"/>
        <v>#N/A</v>
      </c>
    </row>
    <row r="56" spans="1:244" x14ac:dyDescent="0.25">
      <c r="A56" s="142">
        <v>56</v>
      </c>
      <c r="B56" s="142">
        <f>IF(AND($E$1="ПУСТО",Профиль!B56&lt;&gt;""),MAX($B$1:B55)+1,IF(ISNUMBER(SEARCH($E$1,Профиль!G56)),MAX($B$1:B55)+1,0))</f>
        <v>0</v>
      </c>
      <c r="D56" s="142" t="str">
        <f>IF(ISERROR(F56),"",INDEX(Профиль!$B$2:$E$1001,F56,1))</f>
        <v/>
      </c>
      <c r="E56" s="142" t="str">
        <f>IF(ISERROR(F56),"",INDEX(Профиль!$B$2:$E$1001,F56,2))</f>
        <v/>
      </c>
      <c r="F56" s="142" t="e">
        <f>MATCH(ROW(A55),$B$2:B62,0)</f>
        <v>#N/A</v>
      </c>
      <c r="G56" s="142" t="str">
        <f>IF(AND(COUNTIF(D$2:D56,D56)=1,D56&lt;&gt;""),COUNT(G$1:G55)+1,"")</f>
        <v/>
      </c>
      <c r="H56" s="142" t="str">
        <f t="shared" si="0"/>
        <v/>
      </c>
      <c r="I56" s="142" t="e">
        <f t="shared" si="1"/>
        <v>#N/A</v>
      </c>
      <c r="J56" s="142">
        <f>IF(ISNUMBER(SEARCH(Бланк!$I$6,D56)),MAX($J$1:J55)+1,0)</f>
        <v>0</v>
      </c>
      <c r="K56" s="142" t="e">
        <f>VLOOKUP(F56,Профиль!A56:AI1570,2,FALSE)</f>
        <v>#N/A</v>
      </c>
      <c r="L56" s="142" t="str">
        <f>IF(J56&gt;0,VLOOKUP(Бланк!$I$6,D56:F66,3,FALSE),"")</f>
        <v/>
      </c>
      <c r="M56" s="142" t="e">
        <f t="shared" si="2"/>
        <v>#N/A</v>
      </c>
      <c r="N56" s="142" t="e">
        <f t="shared" si="3"/>
        <v>#N/A</v>
      </c>
      <c r="O56" s="142" t="str">
        <f>IF(ISERROR(N56),"",INDEX(Профиль!$B$2:DD15060,N56,2))</f>
        <v/>
      </c>
      <c r="P56" s="142" t="e">
        <f t="shared" si="4"/>
        <v>#N/A</v>
      </c>
      <c r="Q56" s="142">
        <f>IF(ISNUMBER(SEARCH(Бланк!$K$6,O56)),MAX($Q$1:Q55)+1,0)</f>
        <v>0</v>
      </c>
      <c r="R56" s="142" t="str">
        <f t="shared" si="5"/>
        <v/>
      </c>
      <c r="S56" s="142" t="e">
        <f t="shared" si="6"/>
        <v>#N/A</v>
      </c>
      <c r="AA56" s="142">
        <f>IF(ISNUMBER(SEARCH(Бланк!$I$8,D56)),MAX($AA$1:AA55)+1,0)</f>
        <v>0</v>
      </c>
      <c r="AB56" s="142" t="e">
        <f>VLOOKUP(F56,Профиль!A56:AI1570,2,FALSE)</f>
        <v>#N/A</v>
      </c>
      <c r="AC56" s="142" t="str">
        <f>IF(AA56&gt;0,VLOOKUP(Бланк!$I$8,D56:F56,3,FALSE),"")</f>
        <v/>
      </c>
      <c r="AD56" s="142" t="e">
        <f t="shared" si="7"/>
        <v>#N/A</v>
      </c>
      <c r="BA56" s="142">
        <f>IF(ISNUMBER(SEARCH(Бланк!$I$10,D56)),MAX($BA$1:BA55)+1,0)</f>
        <v>0</v>
      </c>
      <c r="BB56" s="142" t="e">
        <f>VLOOKUP(F56,Профиль!A56:AI1570,2,FALSE)</f>
        <v>#N/A</v>
      </c>
      <c r="BC56" s="142" t="str">
        <f>IF(BA56&gt;0,VLOOKUP(Бланк!$I$10,D56:F56,3,FALSE),"")</f>
        <v/>
      </c>
      <c r="BD56" s="142" t="e">
        <f t="shared" si="13"/>
        <v>#N/A</v>
      </c>
      <c r="BE56" s="142" t="e">
        <f t="shared" si="14"/>
        <v>#N/A</v>
      </c>
      <c r="CA56" s="142">
        <f>IF(ISNUMBER(SEARCH(Бланк!$I$12,D56)),MAX($CA$1:CA55)+1,0)</f>
        <v>0</v>
      </c>
      <c r="CB56" s="142" t="e">
        <f>VLOOKUP(F56,Профиль!A56:AI1570,2,FALSE)</f>
        <v>#N/A</v>
      </c>
      <c r="CC56" s="142" t="str">
        <f>IF(CA56&gt;0,VLOOKUP(Бланк!$I$12,D56:F56,3,FALSE),"")</f>
        <v/>
      </c>
      <c r="CD56" s="142" t="e">
        <f t="shared" si="17"/>
        <v>#N/A</v>
      </c>
      <c r="CE56" s="142" t="e">
        <f t="shared" si="18"/>
        <v>#N/A</v>
      </c>
      <c r="CF56" s="142" t="str">
        <f>IF(ISERROR(CE56),"",INDEX(Профиль!$B$2:BV254,CE56,2))</f>
        <v/>
      </c>
      <c r="CG56" s="142" t="e">
        <f t="shared" si="19"/>
        <v>#N/A</v>
      </c>
      <c r="CI56" s="142" t="str">
        <f t="shared" si="20"/>
        <v/>
      </c>
      <c r="DA56" s="142">
        <f>IF(ISNUMBER(SEARCH(Бланк!$I$14,D56)),MAX($DA$1:DA55)+1,0)</f>
        <v>0</v>
      </c>
      <c r="DB56" s="142" t="e">
        <f>VLOOKUP(F56,Профиль!A56:BI1570,2,FALSE)</f>
        <v>#N/A</v>
      </c>
      <c r="DC56" s="142" t="str">
        <f>IF(DA56&gt;0,VLOOKUP(Бланк!$I$14,D56:F56,3,FALSE),"")</f>
        <v/>
      </c>
      <c r="DD56" s="142" t="e">
        <f t="shared" si="22"/>
        <v>#N/A</v>
      </c>
      <c r="DE56" s="142" t="e">
        <f t="shared" si="23"/>
        <v>#N/A</v>
      </c>
      <c r="DF56" s="142" t="str">
        <f>IF(ISERROR(DE56),"",INDEX(Профиль!$B$2:CV254,DE56,2))</f>
        <v/>
      </c>
      <c r="DG56" s="142" t="e">
        <f t="shared" si="24"/>
        <v>#N/A</v>
      </c>
      <c r="EA56" s="142">
        <f>IF(ISNUMBER(SEARCH(Бланк!$I$16,D56)),MAX($EA$1:EA55)+1,0)</f>
        <v>0</v>
      </c>
      <c r="EB56" s="142" t="e">
        <f>VLOOKUP(F56,Профиль!A56:CI1570,2,FALSE)</f>
        <v>#N/A</v>
      </c>
      <c r="EC56" s="142" t="str">
        <f>IF(EA56&gt;0,VLOOKUP(Бланк!$I$16,D56:F56,3,FALSE),"")</f>
        <v/>
      </c>
      <c r="ED56" s="142" t="e">
        <f t="shared" si="27"/>
        <v>#N/A</v>
      </c>
      <c r="EE56" s="142" t="e">
        <f t="shared" si="28"/>
        <v>#N/A</v>
      </c>
      <c r="EF56" s="142" t="str">
        <f>IF(ISERROR(EE56),"",INDEX(Профиль!$B$2:DV254,EE56,2))</f>
        <v/>
      </c>
      <c r="EG56" s="142" t="e">
        <f t="shared" si="29"/>
        <v>#N/A</v>
      </c>
      <c r="FA56" s="142">
        <f>IF(ISNUMBER(SEARCH(Бланк!$I$18,D56)),MAX($FA$1:FA55)+1,0)</f>
        <v>0</v>
      </c>
      <c r="FB56" s="142" t="e">
        <f>VLOOKUP(F56,Профиль!A56:DI1570,2,FALSE)</f>
        <v>#N/A</v>
      </c>
      <c r="FC56" s="142" t="str">
        <f>IF(FA56&gt;0,VLOOKUP(Бланк!$I$18,D56:F56,3,FALSE),"")</f>
        <v/>
      </c>
      <c r="FD56" s="142" t="e">
        <f t="shared" si="31"/>
        <v>#N/A</v>
      </c>
      <c r="FE56" s="142" t="e">
        <f t="shared" si="32"/>
        <v>#N/A</v>
      </c>
      <c r="FF56" s="142" t="str">
        <f>IF(ISERROR(FE56),"",INDEX(Профиль!$B$2:EV254,FE56,2))</f>
        <v/>
      </c>
      <c r="FG56" s="142" t="e">
        <f t="shared" si="33"/>
        <v>#N/A</v>
      </c>
      <c r="FI56" s="142" t="str">
        <f t="shared" si="34"/>
        <v/>
      </c>
      <c r="FJ56" s="142" t="e">
        <f t="shared" si="35"/>
        <v>#N/A</v>
      </c>
      <c r="GA56" s="142">
        <f>IF(ISNUMBER(SEARCH(Бланк!$I$20,D56)),MAX($GA$1:GA55)+1,0)</f>
        <v>0</v>
      </c>
      <c r="GB56" s="142" t="e">
        <f>VLOOKUP(F56,Профиль!A56:EI1570,2,FALSE)</f>
        <v>#N/A</v>
      </c>
      <c r="GC56" s="142" t="str">
        <f>IF(GA56&gt;0,VLOOKUP(Бланк!$I$20,D56:F56,3,FALSE),"")</f>
        <v/>
      </c>
      <c r="GD56" s="142" t="e">
        <f t="shared" si="36"/>
        <v>#N/A</v>
      </c>
      <c r="GE56" s="142" t="e">
        <f t="shared" si="37"/>
        <v>#N/A</v>
      </c>
      <c r="GF56" s="142" t="str">
        <f>IF(ISERROR(GE56),"",INDEX(Профиль!$B$2:FV254,GE56,2))</f>
        <v/>
      </c>
      <c r="GG56" s="142" t="e">
        <f t="shared" si="38"/>
        <v>#N/A</v>
      </c>
      <c r="GI56" s="142" t="str">
        <f t="shared" si="39"/>
        <v/>
      </c>
      <c r="GJ56" s="142" t="e">
        <f t="shared" si="40"/>
        <v>#N/A</v>
      </c>
      <c r="HA56" s="142">
        <f>IF(ISNUMBER(SEARCH(Бланк!$I$22,D56)),MAX($HA$1:HA55)+1,0)</f>
        <v>0</v>
      </c>
      <c r="HB56" s="142" t="e">
        <f>VLOOKUP(F56,Профиль!A56:FI1570,2,FALSE)</f>
        <v>#N/A</v>
      </c>
      <c r="HC56" s="142" t="str">
        <f>IF(HA56&gt;0,VLOOKUP(Бланк!$I$22,D56:F56,3,FALSE),"")</f>
        <v/>
      </c>
      <c r="HD56" s="142" t="e">
        <f t="shared" si="41"/>
        <v>#N/A</v>
      </c>
      <c r="HE56" s="142" t="e">
        <f t="shared" si="42"/>
        <v>#N/A</v>
      </c>
      <c r="HF56" s="142" t="str">
        <f>IF(ISERROR(HE56),"",INDEX(Профиль!$B$2:GV254,HE56,2))</f>
        <v/>
      </c>
      <c r="HG56" s="142" t="e">
        <f t="shared" si="43"/>
        <v>#N/A</v>
      </c>
      <c r="IA56" s="142">
        <f>IF(ISNUMBER(SEARCH(Бланк!$I$24,D56)),MAX($IA$1:IA55)+1,0)</f>
        <v>0</v>
      </c>
      <c r="IB56" s="142" t="e">
        <f>VLOOKUP(F56,Профиль!A56:GI1570,2,FALSE)</f>
        <v>#N/A</v>
      </c>
      <c r="IC56" s="142" t="str">
        <f>IF(IA56&gt;0,VLOOKUP(Бланк!$I$24,D56:F56,3,FALSE),"")</f>
        <v/>
      </c>
      <c r="ID56" s="142" t="e">
        <f t="shared" si="46"/>
        <v>#N/A</v>
      </c>
      <c r="IE56" s="142" t="e">
        <f t="shared" si="47"/>
        <v>#N/A</v>
      </c>
      <c r="IF56" s="142" t="str">
        <f>IF(ISERROR(IE56),"",INDEX(Профиль!$B$2:HV254,IE56,2))</f>
        <v/>
      </c>
      <c r="IG56" s="142" t="e">
        <f>VLOOKUP(ROW(EA55),IA$2:$IC$201,3,FALSE)</f>
        <v>#N/A</v>
      </c>
      <c r="IJ56" s="142" t="e">
        <f t="shared" si="49"/>
        <v>#N/A</v>
      </c>
    </row>
    <row r="57" spans="1:244" x14ac:dyDescent="0.25">
      <c r="A57" s="142">
        <v>57</v>
      </c>
      <c r="B57" s="142">
        <f>IF(AND($E$1="ПУСТО",Профиль!B57&lt;&gt;""),MAX($B$1:B56)+1,IF(ISNUMBER(SEARCH($E$1,Профиль!G57)),MAX($B$1:B56)+1,0))</f>
        <v>0</v>
      </c>
      <c r="D57" s="142" t="str">
        <f>IF(ISERROR(F57),"",INDEX(Профиль!$B$2:$E$1001,F57,1))</f>
        <v/>
      </c>
      <c r="E57" s="142" t="str">
        <f>IF(ISERROR(F57),"",INDEX(Профиль!$B$2:$E$1001,F57,2))</f>
        <v/>
      </c>
      <c r="F57" s="142" t="e">
        <f>MATCH(ROW(A56),$B$2:B63,0)</f>
        <v>#N/A</v>
      </c>
      <c r="G57" s="142" t="str">
        <f>IF(AND(COUNTIF(D$2:D57,D57)=1,D57&lt;&gt;""),COUNT(G$1:G56)+1,"")</f>
        <v/>
      </c>
      <c r="H57" s="142" t="str">
        <f t="shared" si="0"/>
        <v/>
      </c>
      <c r="I57" s="142" t="e">
        <f t="shared" si="1"/>
        <v>#N/A</v>
      </c>
      <c r="J57" s="142">
        <f>IF(ISNUMBER(SEARCH(Бланк!$I$6,D57)),MAX($J$1:J56)+1,0)</f>
        <v>0</v>
      </c>
      <c r="K57" s="142" t="e">
        <f>VLOOKUP(F57,Профиль!A57:AI1571,2,FALSE)</f>
        <v>#N/A</v>
      </c>
      <c r="L57" s="142" t="str">
        <f>IF(J57&gt;0,VLOOKUP(Бланк!$I$6,D57:F67,3,FALSE),"")</f>
        <v/>
      </c>
      <c r="M57" s="142" t="e">
        <f t="shared" si="2"/>
        <v>#N/A</v>
      </c>
      <c r="N57" s="142" t="e">
        <f t="shared" si="3"/>
        <v>#N/A</v>
      </c>
      <c r="O57" s="142" t="str">
        <f>IF(ISERROR(N57),"",INDEX(Профиль!$B$2:DD15061,N57,2))</f>
        <v/>
      </c>
      <c r="P57" s="142" t="e">
        <f t="shared" si="4"/>
        <v>#N/A</v>
      </c>
      <c r="Q57" s="142">
        <f>IF(ISNUMBER(SEARCH(Бланк!$K$6,O57)),MAX($Q$1:Q56)+1,0)</f>
        <v>0</v>
      </c>
      <c r="R57" s="142" t="str">
        <f t="shared" si="5"/>
        <v/>
      </c>
      <c r="S57" s="142" t="e">
        <f t="shared" si="6"/>
        <v>#N/A</v>
      </c>
      <c r="AA57" s="142">
        <f>IF(ISNUMBER(SEARCH(Бланк!$I$8,D57)),MAX($AA$1:AA56)+1,0)</f>
        <v>0</v>
      </c>
      <c r="AB57" s="142" t="e">
        <f>VLOOKUP(F57,Профиль!A57:AI1571,2,FALSE)</f>
        <v>#N/A</v>
      </c>
      <c r="AC57" s="142" t="str">
        <f>IF(AA57&gt;0,VLOOKUP(Бланк!$I$8,D57:F57,3,FALSE),"")</f>
        <v/>
      </c>
      <c r="AD57" s="142" t="e">
        <f t="shared" si="7"/>
        <v>#N/A</v>
      </c>
      <c r="BA57" s="142">
        <f>IF(ISNUMBER(SEARCH(Бланк!$I$10,D57)),MAX($BA$1:BA56)+1,0)</f>
        <v>0</v>
      </c>
      <c r="BB57" s="142" t="e">
        <f>VLOOKUP(F57,Профиль!A57:AI1571,2,FALSE)</f>
        <v>#N/A</v>
      </c>
      <c r="BC57" s="142" t="str">
        <f>IF(BA57&gt;0,VLOOKUP(Бланк!$I$10,D57:F57,3,FALSE),"")</f>
        <v/>
      </c>
      <c r="BD57" s="142" t="e">
        <f t="shared" si="13"/>
        <v>#N/A</v>
      </c>
      <c r="BE57" s="142" t="e">
        <f t="shared" si="14"/>
        <v>#N/A</v>
      </c>
      <c r="CA57" s="142">
        <f>IF(ISNUMBER(SEARCH(Бланк!$I$12,D57)),MAX($CA$1:CA56)+1,0)</f>
        <v>0</v>
      </c>
      <c r="CB57" s="142" t="e">
        <f>VLOOKUP(F57,Профиль!A57:AI1571,2,FALSE)</f>
        <v>#N/A</v>
      </c>
      <c r="CC57" s="142" t="str">
        <f>IF(CA57&gt;0,VLOOKUP(Бланк!$I$12,D57:F57,3,FALSE),"")</f>
        <v/>
      </c>
      <c r="CD57" s="142" t="e">
        <f t="shared" si="17"/>
        <v>#N/A</v>
      </c>
      <c r="CE57" s="142" t="e">
        <f t="shared" si="18"/>
        <v>#N/A</v>
      </c>
      <c r="CF57" s="142" t="str">
        <f>IF(ISERROR(CE57),"",INDEX(Профиль!$B$2:BV255,CE57,2))</f>
        <v/>
      </c>
      <c r="CG57" s="142" t="e">
        <f t="shared" si="19"/>
        <v>#N/A</v>
      </c>
      <c r="CI57" s="142" t="str">
        <f t="shared" si="20"/>
        <v/>
      </c>
      <c r="DA57" s="142">
        <f>IF(ISNUMBER(SEARCH(Бланк!$I$14,D57)),MAX($DA$1:DA56)+1,0)</f>
        <v>0</v>
      </c>
      <c r="DB57" s="142" t="e">
        <f>VLOOKUP(F57,Профиль!A57:BI1571,2,FALSE)</f>
        <v>#N/A</v>
      </c>
      <c r="DC57" s="142" t="str">
        <f>IF(DA57&gt;0,VLOOKUP(Бланк!$I$14,D57:F57,3,FALSE),"")</f>
        <v/>
      </c>
      <c r="DD57" s="142" t="e">
        <f t="shared" si="22"/>
        <v>#N/A</v>
      </c>
      <c r="DE57" s="142" t="e">
        <f t="shared" si="23"/>
        <v>#N/A</v>
      </c>
      <c r="DF57" s="142" t="str">
        <f>IF(ISERROR(DE57),"",INDEX(Профиль!$B$2:CV255,DE57,2))</f>
        <v/>
      </c>
      <c r="DG57" s="142" t="e">
        <f t="shared" si="24"/>
        <v>#N/A</v>
      </c>
      <c r="EA57" s="142">
        <f>IF(ISNUMBER(SEARCH(Бланк!$I$16,D57)),MAX($EA$1:EA56)+1,0)</f>
        <v>0</v>
      </c>
      <c r="EB57" s="142" t="e">
        <f>VLOOKUP(F57,Профиль!A57:CI1571,2,FALSE)</f>
        <v>#N/A</v>
      </c>
      <c r="EC57" s="142" t="str">
        <f>IF(EA57&gt;0,VLOOKUP(Бланк!$I$16,D57:F57,3,FALSE),"")</f>
        <v/>
      </c>
      <c r="ED57" s="142" t="e">
        <f t="shared" si="27"/>
        <v>#N/A</v>
      </c>
      <c r="EE57" s="142" t="e">
        <f t="shared" si="28"/>
        <v>#N/A</v>
      </c>
      <c r="EF57" s="142" t="str">
        <f>IF(ISERROR(EE57),"",INDEX(Профиль!$B$2:DV255,EE57,2))</f>
        <v/>
      </c>
      <c r="EG57" s="142" t="e">
        <f t="shared" si="29"/>
        <v>#N/A</v>
      </c>
      <c r="FA57" s="142">
        <f>IF(ISNUMBER(SEARCH(Бланк!$I$18,D57)),MAX($FA$1:FA56)+1,0)</f>
        <v>0</v>
      </c>
      <c r="FB57" s="142" t="e">
        <f>VLOOKUP(F57,Профиль!A57:DI1571,2,FALSE)</f>
        <v>#N/A</v>
      </c>
      <c r="FC57" s="142" t="str">
        <f>IF(FA57&gt;0,VLOOKUP(Бланк!$I$18,D57:F57,3,FALSE),"")</f>
        <v/>
      </c>
      <c r="FD57" s="142" t="e">
        <f t="shared" si="31"/>
        <v>#N/A</v>
      </c>
      <c r="FE57" s="142" t="e">
        <f t="shared" si="32"/>
        <v>#N/A</v>
      </c>
      <c r="FF57" s="142" t="str">
        <f>IF(ISERROR(FE57),"",INDEX(Профиль!$B$2:EV255,FE57,2))</f>
        <v/>
      </c>
      <c r="FG57" s="142" t="e">
        <f t="shared" si="33"/>
        <v>#N/A</v>
      </c>
      <c r="FI57" s="142" t="str">
        <f t="shared" si="34"/>
        <v/>
      </c>
      <c r="FJ57" s="142" t="e">
        <f t="shared" si="35"/>
        <v>#N/A</v>
      </c>
      <c r="GA57" s="142">
        <f>IF(ISNUMBER(SEARCH(Бланк!$I$20,D57)),MAX($GA$1:GA56)+1,0)</f>
        <v>0</v>
      </c>
      <c r="GB57" s="142" t="e">
        <f>VLOOKUP(F57,Профиль!A57:EI1571,2,FALSE)</f>
        <v>#N/A</v>
      </c>
      <c r="GC57" s="142" t="str">
        <f>IF(GA57&gt;0,VLOOKUP(Бланк!$I$20,D57:F57,3,FALSE),"")</f>
        <v/>
      </c>
      <c r="GD57" s="142" t="e">
        <f t="shared" si="36"/>
        <v>#N/A</v>
      </c>
      <c r="GE57" s="142" t="e">
        <f t="shared" si="37"/>
        <v>#N/A</v>
      </c>
      <c r="GF57" s="142" t="str">
        <f>IF(ISERROR(GE57),"",INDEX(Профиль!$B$2:FV255,GE57,2))</f>
        <v/>
      </c>
      <c r="GG57" s="142" t="e">
        <f t="shared" si="38"/>
        <v>#N/A</v>
      </c>
      <c r="GI57" s="142" t="str">
        <f t="shared" si="39"/>
        <v/>
      </c>
      <c r="GJ57" s="142" t="e">
        <f t="shared" si="40"/>
        <v>#N/A</v>
      </c>
      <c r="HA57" s="142">
        <f>IF(ISNUMBER(SEARCH(Бланк!$I$22,D57)),MAX($HA$1:HA56)+1,0)</f>
        <v>0</v>
      </c>
      <c r="HB57" s="142" t="e">
        <f>VLOOKUP(F57,Профиль!A57:FI1571,2,FALSE)</f>
        <v>#N/A</v>
      </c>
      <c r="HC57" s="142" t="str">
        <f>IF(HA57&gt;0,VLOOKUP(Бланк!$I$22,D57:F57,3,FALSE),"")</f>
        <v/>
      </c>
      <c r="HD57" s="142" t="e">
        <f t="shared" si="41"/>
        <v>#N/A</v>
      </c>
      <c r="HE57" s="142" t="e">
        <f t="shared" si="42"/>
        <v>#N/A</v>
      </c>
      <c r="HF57" s="142" t="str">
        <f>IF(ISERROR(HE57),"",INDEX(Профиль!$B$2:GV255,HE57,2))</f>
        <v/>
      </c>
      <c r="HG57" s="142" t="e">
        <f t="shared" si="43"/>
        <v>#N/A</v>
      </c>
      <c r="IA57" s="142">
        <f>IF(ISNUMBER(SEARCH(Бланк!$I$24,D57)),MAX($IA$1:IA56)+1,0)</f>
        <v>0</v>
      </c>
      <c r="IB57" s="142" t="e">
        <f>VLOOKUP(F57,Профиль!A57:GI1571,2,FALSE)</f>
        <v>#N/A</v>
      </c>
      <c r="IC57" s="142" t="str">
        <f>IF(IA57&gt;0,VLOOKUP(Бланк!$I$24,D57:F57,3,FALSE),"")</f>
        <v/>
      </c>
      <c r="ID57" s="142" t="e">
        <f t="shared" si="46"/>
        <v>#N/A</v>
      </c>
      <c r="IE57" s="142" t="e">
        <f t="shared" si="47"/>
        <v>#N/A</v>
      </c>
      <c r="IF57" s="142" t="str">
        <f>IF(ISERROR(IE57),"",INDEX(Профиль!$B$2:HV255,IE57,2))</f>
        <v/>
      </c>
      <c r="IG57" s="142" t="e">
        <f>VLOOKUP(ROW(EA56),IA$2:$IC$201,3,FALSE)</f>
        <v>#N/A</v>
      </c>
      <c r="IJ57" s="142" t="e">
        <f t="shared" si="49"/>
        <v>#N/A</v>
      </c>
    </row>
    <row r="58" spans="1:244" x14ac:dyDescent="0.25">
      <c r="A58" s="142">
        <v>58</v>
      </c>
      <c r="B58" s="142">
        <f>IF(AND($E$1="ПУСТО",Профиль!B58&lt;&gt;""),MAX($B$1:B57)+1,IF(ISNUMBER(SEARCH($E$1,Профиль!G58)),MAX($B$1:B57)+1,0))</f>
        <v>0</v>
      </c>
      <c r="D58" s="142" t="str">
        <f>IF(ISERROR(F58),"",INDEX(Профиль!$B$2:$E$1001,F58,1))</f>
        <v/>
      </c>
      <c r="E58" s="142" t="str">
        <f>IF(ISERROR(F58),"",INDEX(Профиль!$B$2:$E$1001,F58,2))</f>
        <v/>
      </c>
      <c r="F58" s="142" t="e">
        <f>MATCH(ROW(A57),$B$2:B64,0)</f>
        <v>#N/A</v>
      </c>
      <c r="G58" s="142" t="str">
        <f>IF(AND(COUNTIF(D$2:D58,D58)=1,D58&lt;&gt;""),COUNT(G$1:G57)+1,"")</f>
        <v/>
      </c>
      <c r="H58" s="142" t="str">
        <f t="shared" si="0"/>
        <v/>
      </c>
      <c r="I58" s="142" t="e">
        <f t="shared" si="1"/>
        <v>#N/A</v>
      </c>
      <c r="J58" s="142">
        <f>IF(ISNUMBER(SEARCH(Бланк!$I$6,D58)),MAX($J$1:J57)+1,0)</f>
        <v>0</v>
      </c>
      <c r="K58" s="142" t="e">
        <f>VLOOKUP(F58,Профиль!A58:AI1572,2,FALSE)</f>
        <v>#N/A</v>
      </c>
      <c r="L58" s="142" t="str">
        <f>IF(J58&gt;0,VLOOKUP(Бланк!$I$6,D58:F68,3,FALSE),"")</f>
        <v/>
      </c>
      <c r="M58" s="142" t="e">
        <f t="shared" si="2"/>
        <v>#N/A</v>
      </c>
      <c r="N58" s="142" t="e">
        <f t="shared" si="3"/>
        <v>#N/A</v>
      </c>
      <c r="O58" s="142" t="str">
        <f>IF(ISERROR(N58),"",INDEX(Профиль!$B$2:DD15062,N58,2))</f>
        <v/>
      </c>
      <c r="P58" s="142" t="e">
        <f t="shared" si="4"/>
        <v>#N/A</v>
      </c>
      <c r="Q58" s="142">
        <f>IF(ISNUMBER(SEARCH(Бланк!$K$6,O58)),MAX($Q$1:Q57)+1,0)</f>
        <v>0</v>
      </c>
      <c r="R58" s="142" t="str">
        <f t="shared" si="5"/>
        <v/>
      </c>
      <c r="S58" s="142" t="e">
        <f t="shared" si="6"/>
        <v>#N/A</v>
      </c>
      <c r="AA58" s="142">
        <f>IF(ISNUMBER(SEARCH(Бланк!$I$8,D58)),MAX($AA$1:AA57)+1,0)</f>
        <v>0</v>
      </c>
      <c r="AB58" s="142" t="e">
        <f>VLOOKUP(F58,Профиль!A58:AI1572,2,FALSE)</f>
        <v>#N/A</v>
      </c>
      <c r="AC58" s="142" t="str">
        <f>IF(AA58&gt;0,VLOOKUP(Бланк!$I$8,D58:F58,3,FALSE),"")</f>
        <v/>
      </c>
      <c r="AD58" s="142" t="e">
        <f t="shared" si="7"/>
        <v>#N/A</v>
      </c>
      <c r="BA58" s="142">
        <f>IF(ISNUMBER(SEARCH(Бланк!$I$10,D58)),MAX($BA$1:BA57)+1,0)</f>
        <v>0</v>
      </c>
      <c r="BB58" s="142" t="e">
        <f>VLOOKUP(F58,Профиль!A58:AI1572,2,FALSE)</f>
        <v>#N/A</v>
      </c>
      <c r="BC58" s="142" t="str">
        <f>IF(BA58&gt;0,VLOOKUP(Бланк!$I$10,D58:F58,3,FALSE),"")</f>
        <v/>
      </c>
      <c r="BD58" s="142" t="e">
        <f t="shared" si="13"/>
        <v>#N/A</v>
      </c>
      <c r="BE58" s="142" t="e">
        <f t="shared" si="14"/>
        <v>#N/A</v>
      </c>
      <c r="CA58" s="142">
        <f>IF(ISNUMBER(SEARCH(Бланк!$I$12,D58)),MAX($CA$1:CA57)+1,0)</f>
        <v>0</v>
      </c>
      <c r="CB58" s="142" t="e">
        <f>VLOOKUP(F58,Профиль!A58:AI1572,2,FALSE)</f>
        <v>#N/A</v>
      </c>
      <c r="CC58" s="142" t="str">
        <f>IF(CA58&gt;0,VLOOKUP(Бланк!$I$12,D58:F58,3,FALSE),"")</f>
        <v/>
      </c>
      <c r="CD58" s="142" t="e">
        <f t="shared" si="17"/>
        <v>#N/A</v>
      </c>
      <c r="CE58" s="142" t="e">
        <f t="shared" si="18"/>
        <v>#N/A</v>
      </c>
      <c r="CF58" s="142" t="str">
        <f>IF(ISERROR(CE58),"",INDEX(Профиль!$B$2:BV256,CE58,2))</f>
        <v/>
      </c>
      <c r="CG58" s="142" t="e">
        <f t="shared" si="19"/>
        <v>#N/A</v>
      </c>
      <c r="CI58" s="142" t="str">
        <f t="shared" si="20"/>
        <v/>
      </c>
      <c r="DA58" s="142">
        <f>IF(ISNUMBER(SEARCH(Бланк!$I$14,D58)),MAX($DA$1:DA57)+1,0)</f>
        <v>0</v>
      </c>
      <c r="DB58" s="142" t="e">
        <f>VLOOKUP(F58,Профиль!A58:BI1572,2,FALSE)</f>
        <v>#N/A</v>
      </c>
      <c r="DC58" s="142" t="str">
        <f>IF(DA58&gt;0,VLOOKUP(Бланк!$I$14,D58:F58,3,FALSE),"")</f>
        <v/>
      </c>
      <c r="DD58" s="142" t="e">
        <f t="shared" si="22"/>
        <v>#N/A</v>
      </c>
      <c r="DE58" s="142" t="e">
        <f t="shared" si="23"/>
        <v>#N/A</v>
      </c>
      <c r="DF58" s="142" t="str">
        <f>IF(ISERROR(DE58),"",INDEX(Профиль!$B$2:CV256,DE58,2))</f>
        <v/>
      </c>
      <c r="DG58" s="142" t="e">
        <f t="shared" si="24"/>
        <v>#N/A</v>
      </c>
      <c r="EA58" s="142">
        <f>IF(ISNUMBER(SEARCH(Бланк!$I$16,D58)),MAX($EA$1:EA57)+1,0)</f>
        <v>0</v>
      </c>
      <c r="EB58" s="142" t="e">
        <f>VLOOKUP(F58,Профиль!A58:CI1572,2,FALSE)</f>
        <v>#N/A</v>
      </c>
      <c r="EC58" s="142" t="str">
        <f>IF(EA58&gt;0,VLOOKUP(Бланк!$I$16,D58:F58,3,FALSE),"")</f>
        <v/>
      </c>
      <c r="ED58" s="142" t="e">
        <f t="shared" si="27"/>
        <v>#N/A</v>
      </c>
      <c r="EE58" s="142" t="e">
        <f t="shared" si="28"/>
        <v>#N/A</v>
      </c>
      <c r="EF58" s="142" t="str">
        <f>IF(ISERROR(EE58),"",INDEX(Профиль!$B$2:DV256,EE58,2))</f>
        <v/>
      </c>
      <c r="EG58" s="142" t="e">
        <f t="shared" si="29"/>
        <v>#N/A</v>
      </c>
      <c r="FA58" s="142">
        <f>IF(ISNUMBER(SEARCH(Бланк!$I$18,D58)),MAX($FA$1:FA57)+1,0)</f>
        <v>0</v>
      </c>
      <c r="FB58" s="142" t="e">
        <f>VLOOKUP(F58,Профиль!A58:DI1572,2,FALSE)</f>
        <v>#N/A</v>
      </c>
      <c r="FC58" s="142" t="str">
        <f>IF(FA58&gt;0,VLOOKUP(Бланк!$I$18,D58:F58,3,FALSE),"")</f>
        <v/>
      </c>
      <c r="FD58" s="142" t="e">
        <f t="shared" si="31"/>
        <v>#N/A</v>
      </c>
      <c r="FE58" s="142" t="e">
        <f t="shared" si="32"/>
        <v>#N/A</v>
      </c>
      <c r="FF58" s="142" t="str">
        <f>IF(ISERROR(FE58),"",INDEX(Профиль!$B$2:EV256,FE58,2))</f>
        <v/>
      </c>
      <c r="FG58" s="142" t="e">
        <f t="shared" si="33"/>
        <v>#N/A</v>
      </c>
      <c r="FI58" s="142" t="str">
        <f t="shared" si="34"/>
        <v/>
      </c>
      <c r="FJ58" s="142" t="e">
        <f t="shared" si="35"/>
        <v>#N/A</v>
      </c>
      <c r="GA58" s="142">
        <f>IF(ISNUMBER(SEARCH(Бланк!$I$20,D58)),MAX($GA$1:GA57)+1,0)</f>
        <v>0</v>
      </c>
      <c r="GB58" s="142" t="e">
        <f>VLOOKUP(F58,Профиль!A58:EI1572,2,FALSE)</f>
        <v>#N/A</v>
      </c>
      <c r="GC58" s="142" t="str">
        <f>IF(GA58&gt;0,VLOOKUP(Бланк!$I$20,D58:F58,3,FALSE),"")</f>
        <v/>
      </c>
      <c r="GD58" s="142" t="e">
        <f t="shared" si="36"/>
        <v>#N/A</v>
      </c>
      <c r="GE58" s="142" t="e">
        <f t="shared" si="37"/>
        <v>#N/A</v>
      </c>
      <c r="GF58" s="142" t="str">
        <f>IF(ISERROR(GE58),"",INDEX(Профиль!$B$2:FV256,GE58,2))</f>
        <v/>
      </c>
      <c r="GG58" s="142" t="e">
        <f t="shared" si="38"/>
        <v>#N/A</v>
      </c>
      <c r="GI58" s="142" t="str">
        <f t="shared" si="39"/>
        <v/>
      </c>
      <c r="GJ58" s="142" t="e">
        <f t="shared" si="40"/>
        <v>#N/A</v>
      </c>
      <c r="HA58" s="142">
        <f>IF(ISNUMBER(SEARCH(Бланк!$I$22,D58)),MAX($HA$1:HA57)+1,0)</f>
        <v>0</v>
      </c>
      <c r="HB58" s="142" t="e">
        <f>VLOOKUP(F58,Профиль!A58:FI1572,2,FALSE)</f>
        <v>#N/A</v>
      </c>
      <c r="HC58" s="142" t="str">
        <f>IF(HA58&gt;0,VLOOKUP(Бланк!$I$22,D58:F58,3,FALSE),"")</f>
        <v/>
      </c>
      <c r="HD58" s="142" t="e">
        <f t="shared" si="41"/>
        <v>#N/A</v>
      </c>
      <c r="HE58" s="142" t="e">
        <f t="shared" si="42"/>
        <v>#N/A</v>
      </c>
      <c r="HF58" s="142" t="str">
        <f>IF(ISERROR(HE58),"",INDEX(Профиль!$B$2:GV256,HE58,2))</f>
        <v/>
      </c>
      <c r="HG58" s="142" t="e">
        <f t="shared" si="43"/>
        <v>#N/A</v>
      </c>
      <c r="IA58" s="142">
        <f>IF(ISNUMBER(SEARCH(Бланк!$I$24,D58)),MAX($IA$1:IA57)+1,0)</f>
        <v>0</v>
      </c>
      <c r="IB58" s="142" t="e">
        <f>VLOOKUP(F58,Профиль!A58:GI1572,2,FALSE)</f>
        <v>#N/A</v>
      </c>
      <c r="IC58" s="142" t="str">
        <f>IF(IA58&gt;0,VLOOKUP(Бланк!$I$24,D58:F58,3,FALSE),"")</f>
        <v/>
      </c>
      <c r="ID58" s="142" t="e">
        <f t="shared" si="46"/>
        <v>#N/A</v>
      </c>
      <c r="IE58" s="142" t="e">
        <f t="shared" si="47"/>
        <v>#N/A</v>
      </c>
      <c r="IF58" s="142" t="str">
        <f>IF(ISERROR(IE58),"",INDEX(Профиль!$B$2:HV256,IE58,2))</f>
        <v/>
      </c>
      <c r="IG58" s="142" t="e">
        <f>VLOOKUP(ROW(EA57),IA$2:$IC$201,3,FALSE)</f>
        <v>#N/A</v>
      </c>
      <c r="IJ58" s="142" t="e">
        <f t="shared" si="49"/>
        <v>#N/A</v>
      </c>
    </row>
    <row r="59" spans="1:244" x14ac:dyDescent="0.25">
      <c r="A59" s="142">
        <v>59</v>
      </c>
      <c r="B59" s="142">
        <f>IF(AND($E$1="ПУСТО",Профиль!B59&lt;&gt;""),MAX($B$1:B58)+1,IF(ISNUMBER(SEARCH($E$1,Профиль!G59)),MAX($B$1:B58)+1,0))</f>
        <v>0</v>
      </c>
      <c r="D59" s="142" t="str">
        <f>IF(ISERROR(F59),"",INDEX(Профиль!$B$2:$E$1001,F59,1))</f>
        <v/>
      </c>
      <c r="E59" s="142" t="str">
        <f>IF(ISERROR(F59),"",INDEX(Профиль!$B$2:$E$1001,F59,2))</f>
        <v/>
      </c>
      <c r="F59" s="142" t="e">
        <f>MATCH(ROW(A58),$B$2:B65,0)</f>
        <v>#N/A</v>
      </c>
      <c r="G59" s="142" t="str">
        <f>IF(AND(COUNTIF(D$2:D59,D59)=1,D59&lt;&gt;""),COUNT(G$1:G58)+1,"")</f>
        <v/>
      </c>
      <c r="H59" s="142" t="str">
        <f t="shared" si="0"/>
        <v/>
      </c>
      <c r="I59" s="142" t="e">
        <f t="shared" si="1"/>
        <v>#N/A</v>
      </c>
      <c r="J59" s="142">
        <f>IF(ISNUMBER(SEARCH(Бланк!$I$6,D59)),MAX($J$1:J58)+1,0)</f>
        <v>0</v>
      </c>
      <c r="K59" s="142" t="e">
        <f>VLOOKUP(F59,Профиль!A59:AI1573,2,FALSE)</f>
        <v>#N/A</v>
      </c>
      <c r="L59" s="142" t="str">
        <f>IF(J59&gt;0,VLOOKUP(Бланк!$I$6,D59:F69,3,FALSE),"")</f>
        <v/>
      </c>
      <c r="M59" s="142" t="e">
        <f t="shared" si="2"/>
        <v>#N/A</v>
      </c>
      <c r="N59" s="142" t="e">
        <f t="shared" si="3"/>
        <v>#N/A</v>
      </c>
      <c r="O59" s="142" t="str">
        <f>IF(ISERROR(N59),"",INDEX(Профиль!$B$2:DD15063,N59,2))</f>
        <v/>
      </c>
      <c r="P59" s="142" t="e">
        <f t="shared" si="4"/>
        <v>#N/A</v>
      </c>
      <c r="Q59" s="142">
        <f>IF(ISNUMBER(SEARCH(Бланк!$K$6,O59)),MAX($Q$1:Q58)+1,0)</f>
        <v>0</v>
      </c>
      <c r="R59" s="142" t="str">
        <f t="shared" si="5"/>
        <v/>
      </c>
      <c r="S59" s="142" t="e">
        <f t="shared" si="6"/>
        <v>#N/A</v>
      </c>
      <c r="AA59" s="142">
        <f>IF(ISNUMBER(SEARCH(Бланк!$I$8,D59)),MAX($AA$1:AA58)+1,0)</f>
        <v>0</v>
      </c>
      <c r="AB59" s="142" t="e">
        <f>VLOOKUP(F59,Профиль!A59:AI1573,2,FALSE)</f>
        <v>#N/A</v>
      </c>
      <c r="AC59" s="142" t="str">
        <f>IF(AA59&gt;0,VLOOKUP(Бланк!$I$8,D59:F59,3,FALSE),"")</f>
        <v/>
      </c>
      <c r="AD59" s="142" t="e">
        <f t="shared" si="7"/>
        <v>#N/A</v>
      </c>
      <c r="BA59" s="142">
        <f>IF(ISNUMBER(SEARCH(Бланк!$I$10,D59)),MAX($BA$1:BA58)+1,0)</f>
        <v>0</v>
      </c>
      <c r="BB59" s="142" t="e">
        <f>VLOOKUP(F59,Профиль!A59:AI1573,2,FALSE)</f>
        <v>#N/A</v>
      </c>
      <c r="BC59" s="142" t="str">
        <f>IF(BA59&gt;0,VLOOKUP(Бланк!$I$10,D59:F59,3,FALSE),"")</f>
        <v/>
      </c>
      <c r="BD59" s="142" t="e">
        <f t="shared" si="13"/>
        <v>#N/A</v>
      </c>
      <c r="BE59" s="142" t="e">
        <f t="shared" si="14"/>
        <v>#N/A</v>
      </c>
      <c r="CA59" s="142">
        <f>IF(ISNUMBER(SEARCH(Бланк!$I$12,D59)),MAX($CA$1:CA58)+1,0)</f>
        <v>0</v>
      </c>
      <c r="CB59" s="142" t="e">
        <f>VLOOKUP(F59,Профиль!A59:AI1573,2,FALSE)</f>
        <v>#N/A</v>
      </c>
      <c r="CC59" s="142" t="str">
        <f>IF(CA59&gt;0,VLOOKUP(Бланк!$I$12,D59:F59,3,FALSE),"")</f>
        <v/>
      </c>
      <c r="CD59" s="142" t="e">
        <f t="shared" si="17"/>
        <v>#N/A</v>
      </c>
      <c r="CE59" s="142" t="e">
        <f t="shared" si="18"/>
        <v>#N/A</v>
      </c>
      <c r="CF59" s="142" t="str">
        <f>IF(ISERROR(CE59),"",INDEX(Профиль!$B$2:BV257,CE59,2))</f>
        <v/>
      </c>
      <c r="CG59" s="142" t="e">
        <f t="shared" si="19"/>
        <v>#N/A</v>
      </c>
      <c r="CI59" s="142" t="str">
        <f t="shared" si="20"/>
        <v/>
      </c>
      <c r="DA59" s="142">
        <f>IF(ISNUMBER(SEARCH(Бланк!$I$14,D59)),MAX($DA$1:DA58)+1,0)</f>
        <v>0</v>
      </c>
      <c r="DB59" s="142" t="e">
        <f>VLOOKUP(F59,Профиль!A59:BI1573,2,FALSE)</f>
        <v>#N/A</v>
      </c>
      <c r="DC59" s="142" t="str">
        <f>IF(DA59&gt;0,VLOOKUP(Бланк!$I$14,D59:F59,3,FALSE),"")</f>
        <v/>
      </c>
      <c r="DD59" s="142" t="e">
        <f t="shared" si="22"/>
        <v>#N/A</v>
      </c>
      <c r="DE59" s="142" t="e">
        <f t="shared" si="23"/>
        <v>#N/A</v>
      </c>
      <c r="DF59" s="142" t="str">
        <f>IF(ISERROR(DE59),"",INDEX(Профиль!$B$2:CV257,DE59,2))</f>
        <v/>
      </c>
      <c r="DG59" s="142" t="e">
        <f t="shared" si="24"/>
        <v>#N/A</v>
      </c>
      <c r="EA59" s="142">
        <f>IF(ISNUMBER(SEARCH(Бланк!$I$16,D59)),MAX($EA$1:EA58)+1,0)</f>
        <v>0</v>
      </c>
      <c r="EB59" s="142" t="e">
        <f>VLOOKUP(F59,Профиль!A59:CI1573,2,FALSE)</f>
        <v>#N/A</v>
      </c>
      <c r="EC59" s="142" t="str">
        <f>IF(EA59&gt;0,VLOOKUP(Бланк!$I$16,D59:F59,3,FALSE),"")</f>
        <v/>
      </c>
      <c r="ED59" s="142" t="e">
        <f t="shared" si="27"/>
        <v>#N/A</v>
      </c>
      <c r="EE59" s="142" t="e">
        <f t="shared" si="28"/>
        <v>#N/A</v>
      </c>
      <c r="EF59" s="142" t="str">
        <f>IF(ISERROR(EE59),"",INDEX(Профиль!$B$2:DV257,EE59,2))</f>
        <v/>
      </c>
      <c r="EG59" s="142" t="e">
        <f t="shared" si="29"/>
        <v>#N/A</v>
      </c>
      <c r="FA59" s="142">
        <f>IF(ISNUMBER(SEARCH(Бланк!$I$18,D59)),MAX($FA$1:FA58)+1,0)</f>
        <v>0</v>
      </c>
      <c r="FB59" s="142" t="e">
        <f>VLOOKUP(F59,Профиль!A59:DI1573,2,FALSE)</f>
        <v>#N/A</v>
      </c>
      <c r="FC59" s="142" t="str">
        <f>IF(FA59&gt;0,VLOOKUP(Бланк!$I$18,D59:F59,3,FALSE),"")</f>
        <v/>
      </c>
      <c r="FD59" s="142" t="e">
        <f t="shared" si="31"/>
        <v>#N/A</v>
      </c>
      <c r="FE59" s="142" t="e">
        <f t="shared" si="32"/>
        <v>#N/A</v>
      </c>
      <c r="FF59" s="142" t="str">
        <f>IF(ISERROR(FE59),"",INDEX(Профиль!$B$2:EV257,FE59,2))</f>
        <v/>
      </c>
      <c r="FG59" s="142" t="e">
        <f t="shared" si="33"/>
        <v>#N/A</v>
      </c>
      <c r="FI59" s="142" t="str">
        <f t="shared" si="34"/>
        <v/>
      </c>
      <c r="FJ59" s="142" t="e">
        <f t="shared" si="35"/>
        <v>#N/A</v>
      </c>
      <c r="GA59" s="142">
        <f>IF(ISNUMBER(SEARCH(Бланк!$I$20,D59)),MAX($GA$1:GA58)+1,0)</f>
        <v>0</v>
      </c>
      <c r="GB59" s="142" t="e">
        <f>VLOOKUP(F59,Профиль!A59:EI1573,2,FALSE)</f>
        <v>#N/A</v>
      </c>
      <c r="GC59" s="142" t="str">
        <f>IF(GA59&gt;0,VLOOKUP(Бланк!$I$20,D59:F59,3,FALSE),"")</f>
        <v/>
      </c>
      <c r="GD59" s="142" t="e">
        <f t="shared" si="36"/>
        <v>#N/A</v>
      </c>
      <c r="GE59" s="142" t="e">
        <f t="shared" si="37"/>
        <v>#N/A</v>
      </c>
      <c r="GF59" s="142" t="str">
        <f>IF(ISERROR(GE59),"",INDEX(Профиль!$B$2:FV257,GE59,2))</f>
        <v/>
      </c>
      <c r="GG59" s="142" t="e">
        <f t="shared" si="38"/>
        <v>#N/A</v>
      </c>
      <c r="GI59" s="142" t="str">
        <f t="shared" si="39"/>
        <v/>
      </c>
      <c r="GJ59" s="142" t="e">
        <f t="shared" si="40"/>
        <v>#N/A</v>
      </c>
      <c r="HA59" s="142">
        <f>IF(ISNUMBER(SEARCH(Бланк!$I$22,D59)),MAX($HA$1:HA58)+1,0)</f>
        <v>0</v>
      </c>
      <c r="HB59" s="142" t="e">
        <f>VLOOKUP(F59,Профиль!A59:FI1573,2,FALSE)</f>
        <v>#N/A</v>
      </c>
      <c r="HC59" s="142" t="str">
        <f>IF(HA59&gt;0,VLOOKUP(Бланк!$I$22,D59:F59,3,FALSE),"")</f>
        <v/>
      </c>
      <c r="HD59" s="142" t="e">
        <f t="shared" si="41"/>
        <v>#N/A</v>
      </c>
      <c r="HE59" s="142" t="e">
        <f t="shared" si="42"/>
        <v>#N/A</v>
      </c>
      <c r="HF59" s="142" t="str">
        <f>IF(ISERROR(HE59),"",INDEX(Профиль!$B$2:GV257,HE59,2))</f>
        <v/>
      </c>
      <c r="HG59" s="142" t="e">
        <f t="shared" si="43"/>
        <v>#N/A</v>
      </c>
      <c r="IA59" s="142">
        <f>IF(ISNUMBER(SEARCH(Бланк!$I$24,D59)),MAX($IA$1:IA58)+1,0)</f>
        <v>0</v>
      </c>
      <c r="IB59" s="142" t="e">
        <f>VLOOKUP(F59,Профиль!A59:GI1573,2,FALSE)</f>
        <v>#N/A</v>
      </c>
      <c r="IC59" s="142" t="str">
        <f>IF(IA59&gt;0,VLOOKUP(Бланк!$I$24,D59:F59,3,FALSE),"")</f>
        <v/>
      </c>
      <c r="ID59" s="142" t="e">
        <f t="shared" si="46"/>
        <v>#N/A</v>
      </c>
      <c r="IE59" s="142" t="e">
        <f t="shared" si="47"/>
        <v>#N/A</v>
      </c>
      <c r="IF59" s="142" t="str">
        <f>IF(ISERROR(IE59),"",INDEX(Профиль!$B$2:HV257,IE59,2))</f>
        <v/>
      </c>
      <c r="IG59" s="142" t="e">
        <f>VLOOKUP(ROW(EA58),IA$2:$IC$201,3,FALSE)</f>
        <v>#N/A</v>
      </c>
      <c r="IJ59" s="142" t="e">
        <f t="shared" si="49"/>
        <v>#N/A</v>
      </c>
    </row>
    <row r="60" spans="1:244" x14ac:dyDescent="0.25">
      <c r="A60" s="142">
        <v>60</v>
      </c>
      <c r="B60" s="142">
        <f>IF(AND($E$1="ПУСТО",Профиль!B60&lt;&gt;""),MAX($B$1:B59)+1,IF(ISNUMBER(SEARCH($E$1,Профиль!G60)),MAX($B$1:B59)+1,0))</f>
        <v>0</v>
      </c>
      <c r="D60" s="142" t="str">
        <f>IF(ISERROR(F60),"",INDEX(Профиль!$B$2:$E$1001,F60,1))</f>
        <v/>
      </c>
      <c r="E60" s="142" t="str">
        <f>IF(ISERROR(F60),"",INDEX(Профиль!$B$2:$E$1001,F60,2))</f>
        <v/>
      </c>
      <c r="F60" s="142" t="e">
        <f>MATCH(ROW(A59),$B$2:B66,0)</f>
        <v>#N/A</v>
      </c>
      <c r="G60" s="142" t="str">
        <f>IF(AND(COUNTIF(D$2:D60,D60)=1,D60&lt;&gt;""),COUNT(G$1:G59)+1,"")</f>
        <v/>
      </c>
      <c r="H60" s="142" t="str">
        <f t="shared" si="0"/>
        <v/>
      </c>
      <c r="I60" s="142" t="e">
        <f t="shared" si="1"/>
        <v>#N/A</v>
      </c>
      <c r="J60" s="142">
        <f>IF(ISNUMBER(SEARCH(Бланк!$I$6,D60)),MAX($J$1:J59)+1,0)</f>
        <v>0</v>
      </c>
      <c r="K60" s="142" t="e">
        <f>VLOOKUP(F60,Профиль!A60:AI1574,2,FALSE)</f>
        <v>#N/A</v>
      </c>
      <c r="L60" s="142" t="str">
        <f>IF(J60&gt;0,VLOOKUP(Бланк!$I$6,D60:F70,3,FALSE),"")</f>
        <v/>
      </c>
      <c r="M60" s="142" t="e">
        <f t="shared" si="2"/>
        <v>#N/A</v>
      </c>
      <c r="N60" s="142" t="e">
        <f t="shared" si="3"/>
        <v>#N/A</v>
      </c>
      <c r="O60" s="142" t="str">
        <f>IF(ISERROR(N60),"",INDEX(Профиль!$B$2:DD15064,N60,2))</f>
        <v/>
      </c>
      <c r="P60" s="142" t="e">
        <f t="shared" si="4"/>
        <v>#N/A</v>
      </c>
      <c r="Q60" s="142">
        <f>IF(ISNUMBER(SEARCH(Бланк!$K$6,O60)),MAX($Q$1:Q59)+1,0)</f>
        <v>0</v>
      </c>
      <c r="R60" s="142" t="str">
        <f t="shared" si="5"/>
        <v/>
      </c>
      <c r="S60" s="142" t="e">
        <f t="shared" si="6"/>
        <v>#N/A</v>
      </c>
      <c r="AA60" s="142">
        <f>IF(ISNUMBER(SEARCH(Бланк!$I$8,D60)),MAX($AA$1:AA59)+1,0)</f>
        <v>0</v>
      </c>
      <c r="AB60" s="142" t="e">
        <f>VLOOKUP(F60,Профиль!A60:AI1574,2,FALSE)</f>
        <v>#N/A</v>
      </c>
      <c r="AC60" s="142" t="str">
        <f>IF(AA60&gt;0,VLOOKUP(Бланк!$I$8,D60:F60,3,FALSE),"")</f>
        <v/>
      </c>
      <c r="AD60" s="142" t="e">
        <f t="shared" si="7"/>
        <v>#N/A</v>
      </c>
      <c r="BA60" s="142">
        <f>IF(ISNUMBER(SEARCH(Бланк!$I$10,D60)),MAX($BA$1:BA59)+1,0)</f>
        <v>0</v>
      </c>
      <c r="BB60" s="142" t="e">
        <f>VLOOKUP(F60,Профиль!A60:AI1574,2,FALSE)</f>
        <v>#N/A</v>
      </c>
      <c r="BC60" s="142" t="str">
        <f>IF(BA60&gt;0,VLOOKUP(Бланк!$I$10,D60:F60,3,FALSE),"")</f>
        <v/>
      </c>
      <c r="BD60" s="142" t="e">
        <f t="shared" si="13"/>
        <v>#N/A</v>
      </c>
      <c r="BE60" s="142" t="e">
        <f t="shared" si="14"/>
        <v>#N/A</v>
      </c>
      <c r="CA60" s="142">
        <f>IF(ISNUMBER(SEARCH(Бланк!$I$12,D60)),MAX($CA$1:CA59)+1,0)</f>
        <v>0</v>
      </c>
      <c r="CB60" s="142" t="e">
        <f>VLOOKUP(F60,Профиль!A60:AI1574,2,FALSE)</f>
        <v>#N/A</v>
      </c>
      <c r="CC60" s="142" t="str">
        <f>IF(CA60&gt;0,VLOOKUP(Бланк!$I$12,D60:F60,3,FALSE),"")</f>
        <v/>
      </c>
      <c r="CD60" s="142" t="e">
        <f t="shared" si="17"/>
        <v>#N/A</v>
      </c>
      <c r="CE60" s="142" t="e">
        <f t="shared" si="18"/>
        <v>#N/A</v>
      </c>
      <c r="CF60" s="142" t="str">
        <f>IF(ISERROR(CE60),"",INDEX(Профиль!$B$2:BV258,CE60,2))</f>
        <v/>
      </c>
      <c r="CG60" s="142" t="e">
        <f t="shared" si="19"/>
        <v>#N/A</v>
      </c>
      <c r="CI60" s="142" t="str">
        <f t="shared" si="20"/>
        <v/>
      </c>
      <c r="DA60" s="142">
        <f>IF(ISNUMBER(SEARCH(Бланк!$I$14,D60)),MAX($DA$1:DA59)+1,0)</f>
        <v>0</v>
      </c>
      <c r="DB60" s="142" t="e">
        <f>VLOOKUP(F60,Профиль!A60:BI1574,2,FALSE)</f>
        <v>#N/A</v>
      </c>
      <c r="DC60" s="142" t="str">
        <f>IF(DA60&gt;0,VLOOKUP(Бланк!$I$14,D60:F60,3,FALSE),"")</f>
        <v/>
      </c>
      <c r="DD60" s="142" t="e">
        <f t="shared" si="22"/>
        <v>#N/A</v>
      </c>
      <c r="DE60" s="142" t="e">
        <f t="shared" si="23"/>
        <v>#N/A</v>
      </c>
      <c r="DF60" s="142" t="str">
        <f>IF(ISERROR(DE60),"",INDEX(Профиль!$B$2:CV258,DE60,2))</f>
        <v/>
      </c>
      <c r="DG60" s="142" t="e">
        <f t="shared" si="24"/>
        <v>#N/A</v>
      </c>
      <c r="EA60" s="142">
        <f>IF(ISNUMBER(SEARCH(Бланк!$I$16,D60)),MAX($EA$1:EA59)+1,0)</f>
        <v>0</v>
      </c>
      <c r="EB60" s="142" t="e">
        <f>VLOOKUP(F60,Профиль!A60:CI1574,2,FALSE)</f>
        <v>#N/A</v>
      </c>
      <c r="EC60" s="142" t="str">
        <f>IF(EA60&gt;0,VLOOKUP(Бланк!$I$16,D60:F60,3,FALSE),"")</f>
        <v/>
      </c>
      <c r="ED60" s="142" t="e">
        <f t="shared" si="27"/>
        <v>#N/A</v>
      </c>
      <c r="EE60" s="142" t="e">
        <f t="shared" si="28"/>
        <v>#N/A</v>
      </c>
      <c r="EF60" s="142" t="str">
        <f>IF(ISERROR(EE60),"",INDEX(Профиль!$B$2:DV258,EE60,2))</f>
        <v/>
      </c>
      <c r="EG60" s="142" t="e">
        <f t="shared" si="29"/>
        <v>#N/A</v>
      </c>
      <c r="FA60" s="142">
        <f>IF(ISNUMBER(SEARCH(Бланк!$I$18,D60)),MAX($FA$1:FA59)+1,0)</f>
        <v>0</v>
      </c>
      <c r="FB60" s="142" t="e">
        <f>VLOOKUP(F60,Профиль!A60:DI1574,2,FALSE)</f>
        <v>#N/A</v>
      </c>
      <c r="FC60" s="142" t="str">
        <f>IF(FA60&gt;0,VLOOKUP(Бланк!$I$18,D60:F60,3,FALSE),"")</f>
        <v/>
      </c>
      <c r="FD60" s="142" t="e">
        <f t="shared" si="31"/>
        <v>#N/A</v>
      </c>
      <c r="FE60" s="142" t="e">
        <f t="shared" si="32"/>
        <v>#N/A</v>
      </c>
      <c r="FF60" s="142" t="str">
        <f>IF(ISERROR(FE60),"",INDEX(Профиль!$B$2:EV258,FE60,2))</f>
        <v/>
      </c>
      <c r="FG60" s="142" t="e">
        <f t="shared" si="33"/>
        <v>#N/A</v>
      </c>
      <c r="FI60" s="142" t="str">
        <f t="shared" si="34"/>
        <v/>
      </c>
      <c r="FJ60" s="142" t="e">
        <f t="shared" si="35"/>
        <v>#N/A</v>
      </c>
      <c r="GA60" s="142">
        <f>IF(ISNUMBER(SEARCH(Бланк!$I$20,D60)),MAX($GA$1:GA59)+1,0)</f>
        <v>0</v>
      </c>
      <c r="GB60" s="142" t="e">
        <f>VLOOKUP(F60,Профиль!A60:EI1574,2,FALSE)</f>
        <v>#N/A</v>
      </c>
      <c r="GC60" s="142" t="str">
        <f>IF(GA60&gt;0,VLOOKUP(Бланк!$I$20,D60:F60,3,FALSE),"")</f>
        <v/>
      </c>
      <c r="GD60" s="142" t="e">
        <f t="shared" si="36"/>
        <v>#N/A</v>
      </c>
      <c r="GE60" s="142" t="e">
        <f t="shared" si="37"/>
        <v>#N/A</v>
      </c>
      <c r="GF60" s="142" t="str">
        <f>IF(ISERROR(GE60),"",INDEX(Профиль!$B$2:FV258,GE60,2))</f>
        <v/>
      </c>
      <c r="GG60" s="142" t="e">
        <f t="shared" si="38"/>
        <v>#N/A</v>
      </c>
      <c r="GI60" s="142" t="str">
        <f t="shared" si="39"/>
        <v/>
      </c>
      <c r="GJ60" s="142" t="e">
        <f t="shared" si="40"/>
        <v>#N/A</v>
      </c>
      <c r="HA60" s="142">
        <f>IF(ISNUMBER(SEARCH(Бланк!$I$22,D60)),MAX($HA$1:HA59)+1,0)</f>
        <v>0</v>
      </c>
      <c r="HB60" s="142" t="e">
        <f>VLOOKUP(F60,Профиль!A60:FI1574,2,FALSE)</f>
        <v>#N/A</v>
      </c>
      <c r="HC60" s="142" t="str">
        <f>IF(HA60&gt;0,VLOOKUP(Бланк!$I$22,D60:F60,3,FALSE),"")</f>
        <v/>
      </c>
      <c r="HD60" s="142" t="e">
        <f t="shared" si="41"/>
        <v>#N/A</v>
      </c>
      <c r="HE60" s="142" t="e">
        <f t="shared" si="42"/>
        <v>#N/A</v>
      </c>
      <c r="HF60" s="142" t="str">
        <f>IF(ISERROR(HE60),"",INDEX(Профиль!$B$2:GV258,HE60,2))</f>
        <v/>
      </c>
      <c r="HG60" s="142" t="e">
        <f t="shared" si="43"/>
        <v>#N/A</v>
      </c>
      <c r="IA60" s="142">
        <f>IF(ISNUMBER(SEARCH(Бланк!$I$24,D60)),MAX($IA$1:IA59)+1,0)</f>
        <v>0</v>
      </c>
      <c r="IB60" s="142" t="e">
        <f>VLOOKUP(F60,Профиль!A60:GI1574,2,FALSE)</f>
        <v>#N/A</v>
      </c>
      <c r="IC60" s="142" t="str">
        <f>IF(IA60&gt;0,VLOOKUP(Бланк!$I$24,D60:F60,3,FALSE),"")</f>
        <v/>
      </c>
      <c r="ID60" s="142" t="e">
        <f t="shared" si="46"/>
        <v>#N/A</v>
      </c>
      <c r="IE60" s="142" t="e">
        <f t="shared" si="47"/>
        <v>#N/A</v>
      </c>
      <c r="IF60" s="142" t="str">
        <f>IF(ISERROR(IE60),"",INDEX(Профиль!$B$2:HV258,IE60,2))</f>
        <v/>
      </c>
      <c r="IG60" s="142" t="e">
        <f>VLOOKUP(ROW(EA59),IA$2:$IC$201,3,FALSE)</f>
        <v>#N/A</v>
      </c>
      <c r="IJ60" s="142" t="e">
        <f t="shared" si="49"/>
        <v>#N/A</v>
      </c>
    </row>
    <row r="61" spans="1:244" x14ac:dyDescent="0.25">
      <c r="A61" s="142">
        <v>61</v>
      </c>
      <c r="B61" s="142">
        <f>IF(AND($E$1="ПУСТО",Профиль!B61&lt;&gt;""),MAX($B$1:B60)+1,IF(ISNUMBER(SEARCH($E$1,Профиль!G61)),MAX($B$1:B60)+1,0))</f>
        <v>0</v>
      </c>
      <c r="D61" s="142" t="str">
        <f>IF(ISERROR(F61),"",INDEX(Профиль!$B$2:$E$1001,F61,1))</f>
        <v/>
      </c>
      <c r="E61" s="142" t="str">
        <f>IF(ISERROR(F61),"",INDEX(Профиль!$B$2:$E$1001,F61,2))</f>
        <v/>
      </c>
      <c r="F61" s="142" t="e">
        <f>MATCH(ROW(A60),$B$2:B67,0)</f>
        <v>#N/A</v>
      </c>
      <c r="G61" s="142" t="str">
        <f>IF(AND(COUNTIF(D$2:D61,D61)=1,D61&lt;&gt;""),COUNT(G$1:G60)+1,"")</f>
        <v/>
      </c>
      <c r="H61" s="142" t="str">
        <f t="shared" si="0"/>
        <v/>
      </c>
      <c r="I61" s="142" t="e">
        <f t="shared" si="1"/>
        <v>#N/A</v>
      </c>
      <c r="J61" s="142">
        <f>IF(ISNUMBER(SEARCH(Бланк!$I$6,D61)),MAX($J$1:J60)+1,0)</f>
        <v>0</v>
      </c>
      <c r="K61" s="142" t="e">
        <f>VLOOKUP(F61,Профиль!A61:AI1575,2,FALSE)</f>
        <v>#N/A</v>
      </c>
      <c r="L61" s="142" t="str">
        <f>IF(J61&gt;0,VLOOKUP(Бланк!$I$6,D61:F71,3,FALSE),"")</f>
        <v/>
      </c>
      <c r="M61" s="142" t="e">
        <f t="shared" si="2"/>
        <v>#N/A</v>
      </c>
      <c r="N61" s="142" t="e">
        <f t="shared" si="3"/>
        <v>#N/A</v>
      </c>
      <c r="O61" s="142" t="str">
        <f>IF(ISERROR(N61),"",INDEX(Профиль!$B$2:DD15065,N61,2))</f>
        <v/>
      </c>
      <c r="P61" s="142" t="e">
        <f t="shared" si="4"/>
        <v>#N/A</v>
      </c>
      <c r="Q61" s="142">
        <f>IF(ISNUMBER(SEARCH(Бланк!$K$6,O61)),MAX($Q$1:Q60)+1,0)</f>
        <v>0</v>
      </c>
      <c r="R61" s="142" t="str">
        <f t="shared" si="5"/>
        <v/>
      </c>
      <c r="S61" s="142" t="e">
        <f t="shared" si="6"/>
        <v>#N/A</v>
      </c>
      <c r="AA61" s="142">
        <f>IF(ISNUMBER(SEARCH(Бланк!$I$8,D61)),MAX($AA$1:AA60)+1,0)</f>
        <v>0</v>
      </c>
      <c r="AB61" s="142" t="e">
        <f>VLOOKUP(F61,Профиль!A61:AI1575,2,FALSE)</f>
        <v>#N/A</v>
      </c>
      <c r="AC61" s="142" t="str">
        <f>IF(AA61&gt;0,VLOOKUP(Бланк!$I$8,D61:F61,3,FALSE),"")</f>
        <v/>
      </c>
      <c r="AD61" s="142" t="e">
        <f t="shared" si="7"/>
        <v>#N/A</v>
      </c>
      <c r="BA61" s="142">
        <f>IF(ISNUMBER(SEARCH(Бланк!$I$10,D61)),MAX($BA$1:BA60)+1,0)</f>
        <v>0</v>
      </c>
      <c r="BB61" s="142" t="e">
        <f>VLOOKUP(F61,Профиль!A61:AI1575,2,FALSE)</f>
        <v>#N/A</v>
      </c>
      <c r="BC61" s="142" t="str">
        <f>IF(BA61&gt;0,VLOOKUP(Бланк!$I$10,D61:F61,3,FALSE),"")</f>
        <v/>
      </c>
      <c r="BD61" s="142" t="e">
        <f t="shared" si="13"/>
        <v>#N/A</v>
      </c>
      <c r="BE61" s="142" t="e">
        <f t="shared" si="14"/>
        <v>#N/A</v>
      </c>
      <c r="CA61" s="142">
        <f>IF(ISNUMBER(SEARCH(Бланк!$I$12,D61)),MAX($CA$1:CA60)+1,0)</f>
        <v>0</v>
      </c>
      <c r="CB61" s="142" t="e">
        <f>VLOOKUP(F61,Профиль!A61:AI1575,2,FALSE)</f>
        <v>#N/A</v>
      </c>
      <c r="CC61" s="142" t="str">
        <f>IF(CA61&gt;0,VLOOKUP(Бланк!$I$12,D61:F61,3,FALSE),"")</f>
        <v/>
      </c>
      <c r="CD61" s="142" t="e">
        <f t="shared" si="17"/>
        <v>#N/A</v>
      </c>
      <c r="CE61" s="142" t="e">
        <f t="shared" si="18"/>
        <v>#N/A</v>
      </c>
      <c r="CF61" s="142" t="str">
        <f>IF(ISERROR(CE61),"",INDEX(Профиль!$B$2:BV259,CE61,2))</f>
        <v/>
      </c>
      <c r="CG61" s="142" t="e">
        <f t="shared" si="19"/>
        <v>#N/A</v>
      </c>
      <c r="CI61" s="142" t="str">
        <f t="shared" si="20"/>
        <v/>
      </c>
      <c r="DA61" s="142">
        <f>IF(ISNUMBER(SEARCH(Бланк!$I$14,D61)),MAX($DA$1:DA60)+1,0)</f>
        <v>0</v>
      </c>
      <c r="DB61" s="142" t="e">
        <f>VLOOKUP(F61,Профиль!A61:BI1575,2,FALSE)</f>
        <v>#N/A</v>
      </c>
      <c r="DC61" s="142" t="str">
        <f>IF(DA61&gt;0,VLOOKUP(Бланк!$I$14,D61:F61,3,FALSE),"")</f>
        <v/>
      </c>
      <c r="DD61" s="142" t="e">
        <f t="shared" si="22"/>
        <v>#N/A</v>
      </c>
      <c r="DE61" s="142" t="e">
        <f t="shared" si="23"/>
        <v>#N/A</v>
      </c>
      <c r="DF61" s="142" t="str">
        <f>IF(ISERROR(DE61),"",INDEX(Профиль!$B$2:CV259,DE61,2))</f>
        <v/>
      </c>
      <c r="DG61" s="142" t="e">
        <f t="shared" si="24"/>
        <v>#N/A</v>
      </c>
      <c r="EA61" s="142">
        <f>IF(ISNUMBER(SEARCH(Бланк!$I$16,D61)),MAX($EA$1:EA60)+1,0)</f>
        <v>0</v>
      </c>
      <c r="EB61" s="142" t="e">
        <f>VLOOKUP(F61,Профиль!A61:CI1575,2,FALSE)</f>
        <v>#N/A</v>
      </c>
      <c r="EC61" s="142" t="str">
        <f>IF(EA61&gt;0,VLOOKUP(Бланк!$I$16,D61:F61,3,FALSE),"")</f>
        <v/>
      </c>
      <c r="ED61" s="142" t="e">
        <f t="shared" si="27"/>
        <v>#N/A</v>
      </c>
      <c r="EE61" s="142" t="e">
        <f t="shared" si="28"/>
        <v>#N/A</v>
      </c>
      <c r="EF61" s="142" t="str">
        <f>IF(ISERROR(EE61),"",INDEX(Профиль!$B$2:DV259,EE61,2))</f>
        <v/>
      </c>
      <c r="EG61" s="142" t="e">
        <f t="shared" si="29"/>
        <v>#N/A</v>
      </c>
      <c r="FA61" s="142">
        <f>IF(ISNUMBER(SEARCH(Бланк!$I$18,D61)),MAX($FA$1:FA60)+1,0)</f>
        <v>0</v>
      </c>
      <c r="FB61" s="142" t="e">
        <f>VLOOKUP(F61,Профиль!A61:DI1575,2,FALSE)</f>
        <v>#N/A</v>
      </c>
      <c r="FC61" s="142" t="str">
        <f>IF(FA61&gt;0,VLOOKUP(Бланк!$I$18,D61:F61,3,FALSE),"")</f>
        <v/>
      </c>
      <c r="FD61" s="142" t="e">
        <f t="shared" si="31"/>
        <v>#N/A</v>
      </c>
      <c r="FE61" s="142" t="e">
        <f t="shared" si="32"/>
        <v>#N/A</v>
      </c>
      <c r="FF61" s="142" t="str">
        <f>IF(ISERROR(FE61),"",INDEX(Профиль!$B$2:EV259,FE61,2))</f>
        <v/>
      </c>
      <c r="FG61" s="142" t="e">
        <f t="shared" si="33"/>
        <v>#N/A</v>
      </c>
      <c r="FI61" s="142" t="str">
        <f t="shared" si="34"/>
        <v/>
      </c>
      <c r="FJ61" s="142" t="e">
        <f t="shared" si="35"/>
        <v>#N/A</v>
      </c>
      <c r="GA61" s="142">
        <f>IF(ISNUMBER(SEARCH(Бланк!$I$20,D61)),MAX($GA$1:GA60)+1,0)</f>
        <v>0</v>
      </c>
      <c r="GB61" s="142" t="e">
        <f>VLOOKUP(F61,Профиль!A61:EI1575,2,FALSE)</f>
        <v>#N/A</v>
      </c>
      <c r="GC61" s="142" t="str">
        <f>IF(GA61&gt;0,VLOOKUP(Бланк!$I$20,D61:F61,3,FALSE),"")</f>
        <v/>
      </c>
      <c r="GD61" s="142" t="e">
        <f t="shared" si="36"/>
        <v>#N/A</v>
      </c>
      <c r="GE61" s="142" t="e">
        <f t="shared" si="37"/>
        <v>#N/A</v>
      </c>
      <c r="GF61" s="142" t="str">
        <f>IF(ISERROR(GE61),"",INDEX(Профиль!$B$2:FV259,GE61,2))</f>
        <v/>
      </c>
      <c r="GG61" s="142" t="e">
        <f t="shared" si="38"/>
        <v>#N/A</v>
      </c>
      <c r="GI61" s="142" t="str">
        <f t="shared" si="39"/>
        <v/>
      </c>
      <c r="GJ61" s="142" t="e">
        <f t="shared" si="40"/>
        <v>#N/A</v>
      </c>
      <c r="HA61" s="142">
        <f>IF(ISNUMBER(SEARCH(Бланк!$I$22,D61)),MAX($HA$1:HA60)+1,0)</f>
        <v>0</v>
      </c>
      <c r="HB61" s="142" t="e">
        <f>VLOOKUP(F61,Профиль!A61:FI1575,2,FALSE)</f>
        <v>#N/A</v>
      </c>
      <c r="HC61" s="142" t="str">
        <f>IF(HA61&gt;0,VLOOKUP(Бланк!$I$22,D61:F61,3,FALSE),"")</f>
        <v/>
      </c>
      <c r="HD61" s="142" t="e">
        <f t="shared" si="41"/>
        <v>#N/A</v>
      </c>
      <c r="HE61" s="142" t="e">
        <f t="shared" si="42"/>
        <v>#N/A</v>
      </c>
      <c r="HF61" s="142" t="str">
        <f>IF(ISERROR(HE61),"",INDEX(Профиль!$B$2:GV259,HE61,2))</f>
        <v/>
      </c>
      <c r="HG61" s="142" t="e">
        <f t="shared" si="43"/>
        <v>#N/A</v>
      </c>
      <c r="IA61" s="142">
        <f>IF(ISNUMBER(SEARCH(Бланк!$I$24,D61)),MAX($IA$1:IA60)+1,0)</f>
        <v>0</v>
      </c>
      <c r="IB61" s="142" t="e">
        <f>VLOOKUP(F61,Профиль!A61:GI1575,2,FALSE)</f>
        <v>#N/A</v>
      </c>
      <c r="IC61" s="142" t="str">
        <f>IF(IA61&gt;0,VLOOKUP(Бланк!$I$24,D61:F61,3,FALSE),"")</f>
        <v/>
      </c>
      <c r="ID61" s="142" t="e">
        <f t="shared" si="46"/>
        <v>#N/A</v>
      </c>
      <c r="IE61" s="142" t="e">
        <f t="shared" si="47"/>
        <v>#N/A</v>
      </c>
      <c r="IF61" s="142" t="str">
        <f>IF(ISERROR(IE61),"",INDEX(Профиль!$B$2:HV259,IE61,2))</f>
        <v/>
      </c>
      <c r="IG61" s="142" t="e">
        <f>VLOOKUP(ROW(EA60),IA$2:$IC$201,3,FALSE)</f>
        <v>#N/A</v>
      </c>
      <c r="IJ61" s="142" t="e">
        <f t="shared" si="49"/>
        <v>#N/A</v>
      </c>
    </row>
    <row r="62" spans="1:244" x14ac:dyDescent="0.25">
      <c r="A62" s="142">
        <v>62</v>
      </c>
      <c r="B62" s="142">
        <f>IF(AND($E$1="ПУСТО",Профиль!B62&lt;&gt;""),MAX($B$1:B61)+1,IF(ISNUMBER(SEARCH($E$1,Профиль!G62)),MAX($B$1:B61)+1,0))</f>
        <v>0</v>
      </c>
      <c r="D62" s="142" t="str">
        <f>IF(ISERROR(F62),"",INDEX(Профиль!$B$2:$E$1001,F62,1))</f>
        <v/>
      </c>
      <c r="E62" s="142" t="str">
        <f>IF(ISERROR(F62),"",INDEX(Профиль!$B$2:$E$1001,F62,2))</f>
        <v/>
      </c>
      <c r="F62" s="142" t="e">
        <f>MATCH(ROW(A61),$B$2:B68,0)</f>
        <v>#N/A</v>
      </c>
      <c r="G62" s="142" t="str">
        <f>IF(AND(COUNTIF(D$2:D62,D62)=1,D62&lt;&gt;""),COUNT(G$1:G61)+1,"")</f>
        <v/>
      </c>
      <c r="H62" s="142" t="str">
        <f t="shared" si="0"/>
        <v/>
      </c>
      <c r="I62" s="142" t="e">
        <f t="shared" si="1"/>
        <v>#N/A</v>
      </c>
      <c r="J62" s="142">
        <f>IF(ISNUMBER(SEARCH(Бланк!$I$6,D62)),MAX($J$1:J61)+1,0)</f>
        <v>0</v>
      </c>
      <c r="K62" s="142" t="e">
        <f>VLOOKUP(F62,Профиль!A62:AI1576,2,FALSE)</f>
        <v>#N/A</v>
      </c>
      <c r="L62" s="142" t="str">
        <f>IF(J62&gt;0,VLOOKUP(Бланк!$I$6,D62:F72,3,FALSE),"")</f>
        <v/>
      </c>
      <c r="M62" s="142" t="e">
        <f t="shared" si="2"/>
        <v>#N/A</v>
      </c>
      <c r="N62" s="142" t="e">
        <f t="shared" si="3"/>
        <v>#N/A</v>
      </c>
      <c r="O62" s="142" t="str">
        <f>IF(ISERROR(N62),"",INDEX(Профиль!$B$2:DD15066,N62,2))</f>
        <v/>
      </c>
      <c r="P62" s="142" t="e">
        <f t="shared" si="4"/>
        <v>#N/A</v>
      </c>
      <c r="Q62" s="142">
        <f>IF(ISNUMBER(SEARCH(Бланк!$K$6,O62)),MAX($Q$1:Q61)+1,0)</f>
        <v>0</v>
      </c>
      <c r="R62" s="142" t="str">
        <f t="shared" si="5"/>
        <v/>
      </c>
      <c r="S62" s="142" t="e">
        <f t="shared" si="6"/>
        <v>#N/A</v>
      </c>
      <c r="AA62" s="142">
        <f>IF(ISNUMBER(SEARCH(Бланк!$I$8,D62)),MAX($AA$1:AA61)+1,0)</f>
        <v>0</v>
      </c>
      <c r="AB62" s="142" t="e">
        <f>VLOOKUP(F62,Профиль!A62:AI1576,2,FALSE)</f>
        <v>#N/A</v>
      </c>
      <c r="AC62" s="142" t="str">
        <f>IF(AA62&gt;0,VLOOKUP(Бланк!$I$8,D62:F62,3,FALSE),"")</f>
        <v/>
      </c>
      <c r="AD62" s="142" t="e">
        <f t="shared" si="7"/>
        <v>#N/A</v>
      </c>
      <c r="BA62" s="142">
        <f>IF(ISNUMBER(SEARCH(Бланк!$I$10,D62)),MAX($BA$1:BA61)+1,0)</f>
        <v>0</v>
      </c>
      <c r="BB62" s="142" t="e">
        <f>VLOOKUP(F62,Профиль!A62:AI1576,2,FALSE)</f>
        <v>#N/A</v>
      </c>
      <c r="BC62" s="142" t="str">
        <f>IF(BA62&gt;0,VLOOKUP(Бланк!$I$10,D62:F62,3,FALSE),"")</f>
        <v/>
      </c>
      <c r="BD62" s="142" t="e">
        <f t="shared" si="13"/>
        <v>#N/A</v>
      </c>
      <c r="BE62" s="142" t="e">
        <f t="shared" si="14"/>
        <v>#N/A</v>
      </c>
      <c r="CA62" s="142">
        <f>IF(ISNUMBER(SEARCH(Бланк!$I$12,D62)),MAX($CA$1:CA61)+1,0)</f>
        <v>0</v>
      </c>
      <c r="CB62" s="142" t="e">
        <f>VLOOKUP(F62,Профиль!A62:AI1576,2,FALSE)</f>
        <v>#N/A</v>
      </c>
      <c r="CC62" s="142" t="str">
        <f>IF(CA62&gt;0,VLOOKUP(Бланк!$I$12,D62:F62,3,FALSE),"")</f>
        <v/>
      </c>
      <c r="CD62" s="142" t="e">
        <f t="shared" si="17"/>
        <v>#N/A</v>
      </c>
      <c r="CE62" s="142" t="e">
        <f t="shared" si="18"/>
        <v>#N/A</v>
      </c>
      <c r="CF62" s="142" t="str">
        <f>IF(ISERROR(CE62),"",INDEX(Профиль!$B$2:BV260,CE62,2))</f>
        <v/>
      </c>
      <c r="CG62" s="142" t="e">
        <f t="shared" si="19"/>
        <v>#N/A</v>
      </c>
      <c r="CI62" s="142" t="str">
        <f t="shared" si="20"/>
        <v/>
      </c>
      <c r="DA62" s="142">
        <f>IF(ISNUMBER(SEARCH(Бланк!$I$14,D62)),MAX($DA$1:DA61)+1,0)</f>
        <v>0</v>
      </c>
      <c r="DB62" s="142" t="e">
        <f>VLOOKUP(F62,Профиль!A62:BI1576,2,FALSE)</f>
        <v>#N/A</v>
      </c>
      <c r="DC62" s="142" t="str">
        <f>IF(DA62&gt;0,VLOOKUP(Бланк!$I$14,D62:F62,3,FALSE),"")</f>
        <v/>
      </c>
      <c r="DD62" s="142" t="e">
        <f t="shared" si="22"/>
        <v>#N/A</v>
      </c>
      <c r="DE62" s="142" t="e">
        <f t="shared" si="23"/>
        <v>#N/A</v>
      </c>
      <c r="DF62" s="142" t="str">
        <f>IF(ISERROR(DE62),"",INDEX(Профиль!$B$2:CV260,DE62,2))</f>
        <v/>
      </c>
      <c r="DG62" s="142" t="e">
        <f t="shared" si="24"/>
        <v>#N/A</v>
      </c>
      <c r="EA62" s="142">
        <f>IF(ISNUMBER(SEARCH(Бланк!$I$16,D62)),MAX($EA$1:EA61)+1,0)</f>
        <v>0</v>
      </c>
      <c r="EB62" s="142" t="e">
        <f>VLOOKUP(F62,Профиль!A62:CI1576,2,FALSE)</f>
        <v>#N/A</v>
      </c>
      <c r="EC62" s="142" t="str">
        <f>IF(EA62&gt;0,VLOOKUP(Бланк!$I$16,D62:F62,3,FALSE),"")</f>
        <v/>
      </c>
      <c r="ED62" s="142" t="e">
        <f t="shared" si="27"/>
        <v>#N/A</v>
      </c>
      <c r="EE62" s="142" t="e">
        <f t="shared" si="28"/>
        <v>#N/A</v>
      </c>
      <c r="EF62" s="142" t="str">
        <f>IF(ISERROR(EE62),"",INDEX(Профиль!$B$2:DV260,EE62,2))</f>
        <v/>
      </c>
      <c r="EG62" s="142" t="e">
        <f t="shared" si="29"/>
        <v>#N/A</v>
      </c>
      <c r="FA62" s="142">
        <f>IF(ISNUMBER(SEARCH(Бланк!$I$18,D62)),MAX($FA$1:FA61)+1,0)</f>
        <v>0</v>
      </c>
      <c r="FB62" s="142" t="e">
        <f>VLOOKUP(F62,Профиль!A62:DI1576,2,FALSE)</f>
        <v>#N/A</v>
      </c>
      <c r="FC62" s="142" t="str">
        <f>IF(FA62&gt;0,VLOOKUP(Бланк!$I$18,D62:F62,3,FALSE),"")</f>
        <v/>
      </c>
      <c r="FD62" s="142" t="e">
        <f t="shared" si="31"/>
        <v>#N/A</v>
      </c>
      <c r="FE62" s="142" t="e">
        <f t="shared" si="32"/>
        <v>#N/A</v>
      </c>
      <c r="FF62" s="142" t="str">
        <f>IF(ISERROR(FE62),"",INDEX(Профиль!$B$2:EV260,FE62,2))</f>
        <v/>
      </c>
      <c r="FG62" s="142" t="e">
        <f t="shared" si="33"/>
        <v>#N/A</v>
      </c>
      <c r="FI62" s="142" t="str">
        <f t="shared" si="34"/>
        <v/>
      </c>
      <c r="FJ62" s="142" t="e">
        <f t="shared" si="35"/>
        <v>#N/A</v>
      </c>
      <c r="GA62" s="142">
        <f>IF(ISNUMBER(SEARCH(Бланк!$I$20,D62)),MAX($GA$1:GA61)+1,0)</f>
        <v>0</v>
      </c>
      <c r="GB62" s="142" t="e">
        <f>VLOOKUP(F62,Профиль!A62:EI1576,2,FALSE)</f>
        <v>#N/A</v>
      </c>
      <c r="GC62" s="142" t="str">
        <f>IF(GA62&gt;0,VLOOKUP(Бланк!$I$20,D62:F62,3,FALSE),"")</f>
        <v/>
      </c>
      <c r="GD62" s="142" t="e">
        <f t="shared" si="36"/>
        <v>#N/A</v>
      </c>
      <c r="GE62" s="142" t="e">
        <f t="shared" si="37"/>
        <v>#N/A</v>
      </c>
      <c r="GF62" s="142" t="str">
        <f>IF(ISERROR(GE62),"",INDEX(Профиль!$B$2:FV260,GE62,2))</f>
        <v/>
      </c>
      <c r="GG62" s="142" t="e">
        <f t="shared" si="38"/>
        <v>#N/A</v>
      </c>
      <c r="GI62" s="142" t="str">
        <f t="shared" si="39"/>
        <v/>
      </c>
      <c r="GJ62" s="142" t="e">
        <f t="shared" si="40"/>
        <v>#N/A</v>
      </c>
      <c r="HA62" s="142">
        <f>IF(ISNUMBER(SEARCH(Бланк!$I$22,D62)),MAX($HA$1:HA61)+1,0)</f>
        <v>0</v>
      </c>
      <c r="HB62" s="142" t="e">
        <f>VLOOKUP(F62,Профиль!A62:FI1576,2,FALSE)</f>
        <v>#N/A</v>
      </c>
      <c r="HC62" s="142" t="str">
        <f>IF(HA62&gt;0,VLOOKUP(Бланк!$I$22,D62:F62,3,FALSE),"")</f>
        <v/>
      </c>
      <c r="HD62" s="142" t="e">
        <f t="shared" si="41"/>
        <v>#N/A</v>
      </c>
      <c r="HE62" s="142" t="e">
        <f t="shared" si="42"/>
        <v>#N/A</v>
      </c>
      <c r="HF62" s="142" t="str">
        <f>IF(ISERROR(HE62),"",INDEX(Профиль!$B$2:GV260,HE62,2))</f>
        <v/>
      </c>
      <c r="HG62" s="142" t="e">
        <f t="shared" si="43"/>
        <v>#N/A</v>
      </c>
      <c r="IA62" s="142">
        <f>IF(ISNUMBER(SEARCH(Бланк!$I$24,D62)),MAX($IA$1:IA61)+1,0)</f>
        <v>0</v>
      </c>
      <c r="IB62" s="142" t="e">
        <f>VLOOKUP(F62,Профиль!A62:GI1576,2,FALSE)</f>
        <v>#N/A</v>
      </c>
      <c r="IC62" s="142" t="str">
        <f>IF(IA62&gt;0,VLOOKUP(Бланк!$I$24,D62:F62,3,FALSE),"")</f>
        <v/>
      </c>
      <c r="ID62" s="142" t="e">
        <f t="shared" si="46"/>
        <v>#N/A</v>
      </c>
      <c r="IE62" s="142" t="e">
        <f t="shared" si="47"/>
        <v>#N/A</v>
      </c>
      <c r="IF62" s="142" t="str">
        <f>IF(ISERROR(IE62),"",INDEX(Профиль!$B$2:HV260,IE62,2))</f>
        <v/>
      </c>
      <c r="IG62" s="142" t="e">
        <f>VLOOKUP(ROW(EA61),IA$2:$IC$201,3,FALSE)</f>
        <v>#N/A</v>
      </c>
      <c r="IJ62" s="142" t="e">
        <f t="shared" si="49"/>
        <v>#N/A</v>
      </c>
    </row>
    <row r="63" spans="1:244" x14ac:dyDescent="0.25">
      <c r="A63" s="142">
        <v>63</v>
      </c>
      <c r="B63" s="142">
        <f>IF(AND($E$1="ПУСТО",Профиль!B63&lt;&gt;""),MAX($B$1:B62)+1,IF(ISNUMBER(SEARCH($E$1,Профиль!G63)),MAX($B$1:B62)+1,0))</f>
        <v>0</v>
      </c>
      <c r="D63" s="142" t="str">
        <f>IF(ISERROR(F63),"",INDEX(Профиль!$B$2:$E$1001,F63,1))</f>
        <v/>
      </c>
      <c r="E63" s="142" t="str">
        <f>IF(ISERROR(F63),"",INDEX(Профиль!$B$2:$E$1001,F63,2))</f>
        <v/>
      </c>
      <c r="F63" s="142" t="e">
        <f>MATCH(ROW(A62),$B$2:B69,0)</f>
        <v>#N/A</v>
      </c>
      <c r="G63" s="142" t="str">
        <f>IF(AND(COUNTIF(D$2:D63,D63)=1,D63&lt;&gt;""),COUNT(G$1:G62)+1,"")</f>
        <v/>
      </c>
      <c r="H63" s="142" t="str">
        <f t="shared" si="0"/>
        <v/>
      </c>
      <c r="I63" s="142" t="e">
        <f t="shared" si="1"/>
        <v>#N/A</v>
      </c>
      <c r="J63" s="142">
        <f>IF(ISNUMBER(SEARCH(Бланк!$I$6,D63)),MAX($J$1:J62)+1,0)</f>
        <v>0</v>
      </c>
      <c r="K63" s="142" t="e">
        <f>VLOOKUP(F63,Профиль!A63:AI1577,2,FALSE)</f>
        <v>#N/A</v>
      </c>
      <c r="L63" s="142" t="str">
        <f>IF(J63&gt;0,VLOOKUP(Бланк!$I$6,D63:F73,3,FALSE),"")</f>
        <v/>
      </c>
      <c r="M63" s="142" t="e">
        <f t="shared" si="2"/>
        <v>#N/A</v>
      </c>
      <c r="N63" s="142" t="e">
        <f t="shared" si="3"/>
        <v>#N/A</v>
      </c>
      <c r="O63" s="142" t="str">
        <f>IF(ISERROR(N63),"",INDEX(Профиль!$B$2:DD15067,N63,2))</f>
        <v/>
      </c>
      <c r="P63" s="142" t="e">
        <f t="shared" si="4"/>
        <v>#N/A</v>
      </c>
      <c r="Q63" s="142">
        <f>IF(ISNUMBER(SEARCH(Бланк!$K$6,O63)),MAX($Q$1:Q62)+1,0)</f>
        <v>0</v>
      </c>
      <c r="R63" s="142" t="str">
        <f t="shared" si="5"/>
        <v/>
      </c>
      <c r="S63" s="142" t="e">
        <f t="shared" si="6"/>
        <v>#N/A</v>
      </c>
      <c r="AA63" s="142">
        <f>IF(ISNUMBER(SEARCH(Бланк!$I$8,D63)),MAX($AA$1:AA62)+1,0)</f>
        <v>0</v>
      </c>
      <c r="AB63" s="142" t="e">
        <f>VLOOKUP(F63,Профиль!A63:AI1577,2,FALSE)</f>
        <v>#N/A</v>
      </c>
      <c r="AC63" s="142" t="str">
        <f>IF(AA63&gt;0,VLOOKUP(Бланк!$I$8,D63:F63,3,FALSE),"")</f>
        <v/>
      </c>
      <c r="AD63" s="142" t="e">
        <f t="shared" si="7"/>
        <v>#N/A</v>
      </c>
      <c r="BA63" s="142">
        <f>IF(ISNUMBER(SEARCH(Бланк!$I$10,D63)),MAX($BA$1:BA62)+1,0)</f>
        <v>0</v>
      </c>
      <c r="BB63" s="142" t="e">
        <f>VLOOKUP(F63,Профиль!A63:AI1577,2,FALSE)</f>
        <v>#N/A</v>
      </c>
      <c r="BC63" s="142" t="str">
        <f>IF(BA63&gt;0,VLOOKUP(Бланк!$I$10,D63:F63,3,FALSE),"")</f>
        <v/>
      </c>
      <c r="BD63" s="142" t="e">
        <f t="shared" si="13"/>
        <v>#N/A</v>
      </c>
      <c r="BE63" s="142" t="e">
        <f t="shared" si="14"/>
        <v>#N/A</v>
      </c>
      <c r="CA63" s="142">
        <f>IF(ISNUMBER(SEARCH(Бланк!$I$12,D63)),MAX($CA$1:CA62)+1,0)</f>
        <v>0</v>
      </c>
      <c r="CB63" s="142" t="e">
        <f>VLOOKUP(F63,Профиль!A63:AI1577,2,FALSE)</f>
        <v>#N/A</v>
      </c>
      <c r="CC63" s="142" t="str">
        <f>IF(CA63&gt;0,VLOOKUP(Бланк!$I$12,D63:F63,3,FALSE),"")</f>
        <v/>
      </c>
      <c r="CD63" s="142" t="e">
        <f t="shared" si="17"/>
        <v>#N/A</v>
      </c>
      <c r="CE63" s="142" t="e">
        <f t="shared" si="18"/>
        <v>#N/A</v>
      </c>
      <c r="CF63" s="142" t="str">
        <f>IF(ISERROR(CE63),"",INDEX(Профиль!$B$2:BV261,CE63,2))</f>
        <v/>
      </c>
      <c r="CG63" s="142" t="e">
        <f t="shared" si="19"/>
        <v>#N/A</v>
      </c>
      <c r="CI63" s="142" t="str">
        <f t="shared" si="20"/>
        <v/>
      </c>
      <c r="DA63" s="142">
        <f>IF(ISNUMBER(SEARCH(Бланк!$I$14,D63)),MAX($DA$1:DA62)+1,0)</f>
        <v>0</v>
      </c>
      <c r="DB63" s="142" t="e">
        <f>VLOOKUP(F63,Профиль!A63:BI1577,2,FALSE)</f>
        <v>#N/A</v>
      </c>
      <c r="DC63" s="142" t="str">
        <f>IF(DA63&gt;0,VLOOKUP(Бланк!$I$14,D63:F63,3,FALSE),"")</f>
        <v/>
      </c>
      <c r="DD63" s="142" t="e">
        <f t="shared" si="22"/>
        <v>#N/A</v>
      </c>
      <c r="DE63" s="142" t="e">
        <f t="shared" si="23"/>
        <v>#N/A</v>
      </c>
      <c r="DF63" s="142" t="str">
        <f>IF(ISERROR(DE63),"",INDEX(Профиль!$B$2:CV261,DE63,2))</f>
        <v/>
      </c>
      <c r="DG63" s="142" t="e">
        <f t="shared" si="24"/>
        <v>#N/A</v>
      </c>
      <c r="EA63" s="142">
        <f>IF(ISNUMBER(SEARCH(Бланк!$I$16,D63)),MAX($EA$1:EA62)+1,0)</f>
        <v>0</v>
      </c>
      <c r="EB63" s="142" t="e">
        <f>VLOOKUP(F63,Профиль!A63:CI1577,2,FALSE)</f>
        <v>#N/A</v>
      </c>
      <c r="EC63" s="142" t="str">
        <f>IF(EA63&gt;0,VLOOKUP(Бланк!$I$16,D63:F63,3,FALSE),"")</f>
        <v/>
      </c>
      <c r="ED63" s="142" t="e">
        <f t="shared" si="27"/>
        <v>#N/A</v>
      </c>
      <c r="EE63" s="142" t="e">
        <f t="shared" si="28"/>
        <v>#N/A</v>
      </c>
      <c r="EF63" s="142" t="str">
        <f>IF(ISERROR(EE63),"",INDEX(Профиль!$B$2:DV261,EE63,2))</f>
        <v/>
      </c>
      <c r="EG63" s="142" t="e">
        <f t="shared" si="29"/>
        <v>#N/A</v>
      </c>
      <c r="FA63" s="142">
        <f>IF(ISNUMBER(SEARCH(Бланк!$I$18,D63)),MAX($FA$1:FA62)+1,0)</f>
        <v>0</v>
      </c>
      <c r="FB63" s="142" t="e">
        <f>VLOOKUP(F63,Профиль!A63:DI1577,2,FALSE)</f>
        <v>#N/A</v>
      </c>
      <c r="FC63" s="142" t="str">
        <f>IF(FA63&gt;0,VLOOKUP(Бланк!$I$18,D63:F63,3,FALSE),"")</f>
        <v/>
      </c>
      <c r="FD63" s="142" t="e">
        <f t="shared" si="31"/>
        <v>#N/A</v>
      </c>
      <c r="FE63" s="142" t="e">
        <f t="shared" si="32"/>
        <v>#N/A</v>
      </c>
      <c r="FF63" s="142" t="str">
        <f>IF(ISERROR(FE63),"",INDEX(Профиль!$B$2:EV261,FE63,2))</f>
        <v/>
      </c>
      <c r="FG63" s="142" t="e">
        <f t="shared" si="33"/>
        <v>#N/A</v>
      </c>
      <c r="FI63" s="142" t="str">
        <f t="shared" si="34"/>
        <v/>
      </c>
      <c r="FJ63" s="142" t="e">
        <f t="shared" si="35"/>
        <v>#N/A</v>
      </c>
      <c r="GA63" s="142">
        <f>IF(ISNUMBER(SEARCH(Бланк!$I$20,D63)),MAX($GA$1:GA62)+1,0)</f>
        <v>0</v>
      </c>
      <c r="GB63" s="142" t="e">
        <f>VLOOKUP(F63,Профиль!A63:EI1577,2,FALSE)</f>
        <v>#N/A</v>
      </c>
      <c r="GC63" s="142" t="str">
        <f>IF(GA63&gt;0,VLOOKUP(Бланк!$I$20,D63:F63,3,FALSE),"")</f>
        <v/>
      </c>
      <c r="GD63" s="142" t="e">
        <f t="shared" si="36"/>
        <v>#N/A</v>
      </c>
      <c r="GE63" s="142" t="e">
        <f t="shared" si="37"/>
        <v>#N/A</v>
      </c>
      <c r="GF63" s="142" t="str">
        <f>IF(ISERROR(GE63),"",INDEX(Профиль!$B$2:FV261,GE63,2))</f>
        <v/>
      </c>
      <c r="GG63" s="142" t="e">
        <f t="shared" si="38"/>
        <v>#N/A</v>
      </c>
      <c r="GI63" s="142" t="str">
        <f t="shared" si="39"/>
        <v/>
      </c>
      <c r="GJ63" s="142" t="e">
        <f t="shared" si="40"/>
        <v>#N/A</v>
      </c>
      <c r="HA63" s="142">
        <f>IF(ISNUMBER(SEARCH(Бланк!$I$22,D63)),MAX($HA$1:HA62)+1,0)</f>
        <v>0</v>
      </c>
      <c r="HB63" s="142" t="e">
        <f>VLOOKUP(F63,Профиль!A63:FI1577,2,FALSE)</f>
        <v>#N/A</v>
      </c>
      <c r="HC63" s="142" t="str">
        <f>IF(HA63&gt;0,VLOOKUP(Бланк!$I$22,D63:F63,3,FALSE),"")</f>
        <v/>
      </c>
      <c r="HD63" s="142" t="e">
        <f t="shared" si="41"/>
        <v>#N/A</v>
      </c>
      <c r="HE63" s="142" t="e">
        <f t="shared" si="42"/>
        <v>#N/A</v>
      </c>
      <c r="HF63" s="142" t="str">
        <f>IF(ISERROR(HE63),"",INDEX(Профиль!$B$2:GV261,HE63,2))</f>
        <v/>
      </c>
      <c r="HG63" s="142" t="e">
        <f t="shared" si="43"/>
        <v>#N/A</v>
      </c>
      <c r="IA63" s="142">
        <f>IF(ISNUMBER(SEARCH(Бланк!$I$24,D63)),MAX($IA$1:IA62)+1,0)</f>
        <v>0</v>
      </c>
      <c r="IB63" s="142" t="e">
        <f>VLOOKUP(F63,Профиль!A63:GI1577,2,FALSE)</f>
        <v>#N/A</v>
      </c>
      <c r="IC63" s="142" t="str">
        <f>IF(IA63&gt;0,VLOOKUP(Бланк!$I$24,D63:F63,3,FALSE),"")</f>
        <v/>
      </c>
      <c r="ID63" s="142" t="e">
        <f t="shared" si="46"/>
        <v>#N/A</v>
      </c>
      <c r="IE63" s="142" t="e">
        <f t="shared" si="47"/>
        <v>#N/A</v>
      </c>
      <c r="IF63" s="142" t="str">
        <f>IF(ISERROR(IE63),"",INDEX(Профиль!$B$2:HV261,IE63,2))</f>
        <v/>
      </c>
      <c r="IG63" s="142" t="e">
        <f>VLOOKUP(ROW(EA62),IA$2:$IC$201,3,FALSE)</f>
        <v>#N/A</v>
      </c>
      <c r="IJ63" s="142" t="e">
        <f t="shared" si="49"/>
        <v>#N/A</v>
      </c>
    </row>
    <row r="64" spans="1:244" x14ac:dyDescent="0.25">
      <c r="A64" s="142">
        <v>64</v>
      </c>
      <c r="B64" s="142">
        <f>IF(AND($E$1="ПУСТО",Профиль!B64&lt;&gt;""),MAX($B$1:B63)+1,IF(ISNUMBER(SEARCH($E$1,Профиль!G64)),MAX($B$1:B63)+1,0))</f>
        <v>0</v>
      </c>
      <c r="D64" s="142" t="str">
        <f>IF(ISERROR(F64),"",INDEX(Профиль!$B$2:$E$1001,F64,1))</f>
        <v/>
      </c>
      <c r="E64" s="142" t="str">
        <f>IF(ISERROR(F64),"",INDEX(Профиль!$B$2:$E$1001,F64,2))</f>
        <v/>
      </c>
      <c r="F64" s="142" t="e">
        <f>MATCH(ROW(A63),$B$2:B70,0)</f>
        <v>#N/A</v>
      </c>
      <c r="G64" s="142" t="str">
        <f>IF(AND(COUNTIF(D$2:D64,D64)=1,D64&lt;&gt;""),COUNT(G$1:G63)+1,"")</f>
        <v/>
      </c>
      <c r="H64" s="142" t="str">
        <f t="shared" si="0"/>
        <v/>
      </c>
      <c r="I64" s="142" t="e">
        <f t="shared" si="1"/>
        <v>#N/A</v>
      </c>
      <c r="J64" s="142">
        <f>IF(ISNUMBER(SEARCH(Бланк!$I$6,D64)),MAX($J$1:J63)+1,0)</f>
        <v>0</v>
      </c>
      <c r="K64" s="142" t="e">
        <f>VLOOKUP(F64,Профиль!A64:AI1578,2,FALSE)</f>
        <v>#N/A</v>
      </c>
      <c r="L64" s="142" t="str">
        <f>IF(J64&gt;0,VLOOKUP(Бланк!$I$6,D64:F74,3,FALSE),"")</f>
        <v/>
      </c>
      <c r="M64" s="142" t="e">
        <f t="shared" si="2"/>
        <v>#N/A</v>
      </c>
      <c r="N64" s="142" t="e">
        <f t="shared" si="3"/>
        <v>#N/A</v>
      </c>
      <c r="O64" s="142" t="str">
        <f>IF(ISERROR(N64),"",INDEX(Профиль!$B$2:DD15068,N64,2))</f>
        <v/>
      </c>
      <c r="P64" s="142" t="e">
        <f t="shared" si="4"/>
        <v>#N/A</v>
      </c>
      <c r="Q64" s="142">
        <f>IF(ISNUMBER(SEARCH(Бланк!$K$6,O64)),MAX($Q$1:Q63)+1,0)</f>
        <v>0</v>
      </c>
      <c r="R64" s="142" t="str">
        <f t="shared" si="5"/>
        <v/>
      </c>
      <c r="S64" s="142" t="e">
        <f t="shared" si="6"/>
        <v>#N/A</v>
      </c>
      <c r="AA64" s="142">
        <f>IF(ISNUMBER(SEARCH(Бланк!$I$8,D64)),MAX($AA$1:AA63)+1,0)</f>
        <v>0</v>
      </c>
      <c r="AB64" s="142" t="e">
        <f>VLOOKUP(F64,Профиль!A64:AI1578,2,FALSE)</f>
        <v>#N/A</v>
      </c>
      <c r="AC64" s="142" t="str">
        <f>IF(AA64&gt;0,VLOOKUP(Бланк!$I$8,D64:F64,3,FALSE),"")</f>
        <v/>
      </c>
      <c r="AD64" s="142" t="e">
        <f t="shared" si="7"/>
        <v>#N/A</v>
      </c>
      <c r="BA64" s="142">
        <f>IF(ISNUMBER(SEARCH(Бланк!$I$10,D64)),MAX($BA$1:BA63)+1,0)</f>
        <v>0</v>
      </c>
      <c r="BB64" s="142" t="e">
        <f>VLOOKUP(F64,Профиль!A64:AI1578,2,FALSE)</f>
        <v>#N/A</v>
      </c>
      <c r="BC64" s="142" t="str">
        <f>IF(BA64&gt;0,VLOOKUP(Бланк!$I$10,D64:F64,3,FALSE),"")</f>
        <v/>
      </c>
      <c r="BD64" s="142" t="e">
        <f t="shared" si="13"/>
        <v>#N/A</v>
      </c>
      <c r="BE64" s="142" t="e">
        <f t="shared" si="14"/>
        <v>#N/A</v>
      </c>
      <c r="CA64" s="142">
        <f>IF(ISNUMBER(SEARCH(Бланк!$I$12,D64)),MAX($CA$1:CA63)+1,0)</f>
        <v>0</v>
      </c>
      <c r="CB64" s="142" t="e">
        <f>VLOOKUP(F64,Профиль!A64:AI1578,2,FALSE)</f>
        <v>#N/A</v>
      </c>
      <c r="CC64" s="142" t="str">
        <f>IF(CA64&gt;0,VLOOKUP(Бланк!$I$12,D64:F64,3,FALSE),"")</f>
        <v/>
      </c>
      <c r="CD64" s="142" t="e">
        <f t="shared" si="17"/>
        <v>#N/A</v>
      </c>
      <c r="CE64" s="142" t="e">
        <f t="shared" si="18"/>
        <v>#N/A</v>
      </c>
      <c r="CF64" s="142" t="str">
        <f>IF(ISERROR(CE64),"",INDEX(Профиль!$B$2:BV262,CE64,2))</f>
        <v/>
      </c>
      <c r="CG64" s="142" t="e">
        <f t="shared" si="19"/>
        <v>#N/A</v>
      </c>
      <c r="CI64" s="142" t="str">
        <f t="shared" si="20"/>
        <v/>
      </c>
      <c r="DA64" s="142">
        <f>IF(ISNUMBER(SEARCH(Бланк!$I$14,D64)),MAX($DA$1:DA63)+1,0)</f>
        <v>0</v>
      </c>
      <c r="DB64" s="142" t="e">
        <f>VLOOKUP(F64,Профиль!A64:BI1578,2,FALSE)</f>
        <v>#N/A</v>
      </c>
      <c r="DC64" s="142" t="str">
        <f>IF(DA64&gt;0,VLOOKUP(Бланк!$I$14,D64:F64,3,FALSE),"")</f>
        <v/>
      </c>
      <c r="DD64" s="142" t="e">
        <f t="shared" si="22"/>
        <v>#N/A</v>
      </c>
      <c r="DE64" s="142" t="e">
        <f t="shared" si="23"/>
        <v>#N/A</v>
      </c>
      <c r="DF64" s="142" t="str">
        <f>IF(ISERROR(DE64),"",INDEX(Профиль!$B$2:CV262,DE64,2))</f>
        <v/>
      </c>
      <c r="DG64" s="142" t="e">
        <f t="shared" si="24"/>
        <v>#N/A</v>
      </c>
      <c r="EA64" s="142">
        <f>IF(ISNUMBER(SEARCH(Бланк!$I$16,D64)),MAX($EA$1:EA63)+1,0)</f>
        <v>0</v>
      </c>
      <c r="EB64" s="142" t="e">
        <f>VLOOKUP(F64,Профиль!A64:CI1578,2,FALSE)</f>
        <v>#N/A</v>
      </c>
      <c r="EC64" s="142" t="str">
        <f>IF(EA64&gt;0,VLOOKUP(Бланк!$I$16,D64:F64,3,FALSE),"")</f>
        <v/>
      </c>
      <c r="ED64" s="142" t="e">
        <f t="shared" si="27"/>
        <v>#N/A</v>
      </c>
      <c r="EE64" s="142" t="e">
        <f t="shared" si="28"/>
        <v>#N/A</v>
      </c>
      <c r="EF64" s="142" t="str">
        <f>IF(ISERROR(EE64),"",INDEX(Профиль!$B$2:DV262,EE64,2))</f>
        <v/>
      </c>
      <c r="EG64" s="142" t="e">
        <f t="shared" si="29"/>
        <v>#N/A</v>
      </c>
      <c r="FA64" s="142">
        <f>IF(ISNUMBER(SEARCH(Бланк!$I$18,D64)),MAX($FA$1:FA63)+1,0)</f>
        <v>0</v>
      </c>
      <c r="FB64" s="142" t="e">
        <f>VLOOKUP(F64,Профиль!A64:DI1578,2,FALSE)</f>
        <v>#N/A</v>
      </c>
      <c r="FC64" s="142" t="str">
        <f>IF(FA64&gt;0,VLOOKUP(Бланк!$I$18,D64:F64,3,FALSE),"")</f>
        <v/>
      </c>
      <c r="FD64" s="142" t="e">
        <f t="shared" si="31"/>
        <v>#N/A</v>
      </c>
      <c r="FE64" s="142" t="e">
        <f t="shared" si="32"/>
        <v>#N/A</v>
      </c>
      <c r="FF64" s="142" t="str">
        <f>IF(ISERROR(FE64),"",INDEX(Профиль!$B$2:EV262,FE64,2))</f>
        <v/>
      </c>
      <c r="FG64" s="142" t="e">
        <f t="shared" si="33"/>
        <v>#N/A</v>
      </c>
      <c r="FI64" s="142" t="str">
        <f t="shared" si="34"/>
        <v/>
      </c>
      <c r="FJ64" s="142" t="e">
        <f t="shared" si="35"/>
        <v>#N/A</v>
      </c>
      <c r="GA64" s="142">
        <f>IF(ISNUMBER(SEARCH(Бланк!$I$20,D64)),MAX($GA$1:GA63)+1,0)</f>
        <v>0</v>
      </c>
      <c r="GB64" s="142" t="e">
        <f>VLOOKUP(F64,Профиль!A64:EI1578,2,FALSE)</f>
        <v>#N/A</v>
      </c>
      <c r="GC64" s="142" t="str">
        <f>IF(GA64&gt;0,VLOOKUP(Бланк!$I$20,D64:F64,3,FALSE),"")</f>
        <v/>
      </c>
      <c r="GD64" s="142" t="e">
        <f t="shared" si="36"/>
        <v>#N/A</v>
      </c>
      <c r="GE64" s="142" t="e">
        <f t="shared" si="37"/>
        <v>#N/A</v>
      </c>
      <c r="GF64" s="142" t="str">
        <f>IF(ISERROR(GE64),"",INDEX(Профиль!$B$2:FV262,GE64,2))</f>
        <v/>
      </c>
      <c r="GG64" s="142" t="e">
        <f t="shared" si="38"/>
        <v>#N/A</v>
      </c>
      <c r="GI64" s="142" t="str">
        <f t="shared" si="39"/>
        <v/>
      </c>
      <c r="GJ64" s="142" t="e">
        <f t="shared" si="40"/>
        <v>#N/A</v>
      </c>
      <c r="HA64" s="142">
        <f>IF(ISNUMBER(SEARCH(Бланк!$I$22,D64)),MAX($HA$1:HA63)+1,0)</f>
        <v>0</v>
      </c>
      <c r="HB64" s="142" t="e">
        <f>VLOOKUP(F64,Профиль!A64:FI1578,2,FALSE)</f>
        <v>#N/A</v>
      </c>
      <c r="HC64" s="142" t="str">
        <f>IF(HA64&gt;0,VLOOKUP(Бланк!$I$22,D64:F64,3,FALSE),"")</f>
        <v/>
      </c>
      <c r="HD64" s="142" t="e">
        <f t="shared" si="41"/>
        <v>#N/A</v>
      </c>
      <c r="HE64" s="142" t="e">
        <f t="shared" si="42"/>
        <v>#N/A</v>
      </c>
      <c r="HF64" s="142" t="str">
        <f>IF(ISERROR(HE64),"",INDEX(Профиль!$B$2:GV262,HE64,2))</f>
        <v/>
      </c>
      <c r="HG64" s="142" t="e">
        <f t="shared" si="43"/>
        <v>#N/A</v>
      </c>
      <c r="IA64" s="142">
        <f>IF(ISNUMBER(SEARCH(Бланк!$I$24,D64)),MAX($IA$1:IA63)+1,0)</f>
        <v>0</v>
      </c>
      <c r="IB64" s="142" t="e">
        <f>VLOOKUP(F64,Профиль!A64:GI1578,2,FALSE)</f>
        <v>#N/A</v>
      </c>
      <c r="IC64" s="142" t="str">
        <f>IF(IA64&gt;0,VLOOKUP(Бланк!$I$24,D64:F64,3,FALSE),"")</f>
        <v/>
      </c>
      <c r="ID64" s="142" t="e">
        <f t="shared" si="46"/>
        <v>#N/A</v>
      </c>
      <c r="IE64" s="142" t="e">
        <f t="shared" si="47"/>
        <v>#N/A</v>
      </c>
      <c r="IF64" s="142" t="str">
        <f>IF(ISERROR(IE64),"",INDEX(Профиль!$B$2:HV262,IE64,2))</f>
        <v/>
      </c>
      <c r="IG64" s="142" t="e">
        <f>VLOOKUP(ROW(EA63),IA$2:$IC$201,3,FALSE)</f>
        <v>#N/A</v>
      </c>
      <c r="IJ64" s="142" t="e">
        <f t="shared" si="49"/>
        <v>#N/A</v>
      </c>
    </row>
    <row r="65" spans="1:244" x14ac:dyDescent="0.25">
      <c r="A65" s="142">
        <v>65</v>
      </c>
      <c r="B65" s="142">
        <f>IF(AND($E$1="ПУСТО",Профиль!B65&lt;&gt;""),MAX($B$1:B64)+1,IF(ISNUMBER(SEARCH($E$1,Профиль!G65)),MAX($B$1:B64)+1,0))</f>
        <v>0</v>
      </c>
      <c r="D65" s="142" t="str">
        <f>IF(ISERROR(F65),"",INDEX(Профиль!$B$2:$E$1001,F65,1))</f>
        <v/>
      </c>
      <c r="E65" s="142" t="str">
        <f>IF(ISERROR(F65),"",INDEX(Профиль!$B$2:$E$1001,F65,2))</f>
        <v/>
      </c>
      <c r="F65" s="142" t="e">
        <f>MATCH(ROW(A64),$B$2:B71,0)</f>
        <v>#N/A</v>
      </c>
      <c r="G65" s="142" t="str">
        <f>IF(AND(COUNTIF(D$2:D65,D65)=1,D65&lt;&gt;""),COUNT(G$1:G64)+1,"")</f>
        <v/>
      </c>
      <c r="H65" s="142" t="str">
        <f t="shared" si="0"/>
        <v/>
      </c>
      <c r="I65" s="142" t="e">
        <f t="shared" si="1"/>
        <v>#N/A</v>
      </c>
      <c r="J65" s="142">
        <f>IF(ISNUMBER(SEARCH(Бланк!$I$6,D65)),MAX($J$1:J64)+1,0)</f>
        <v>0</v>
      </c>
      <c r="K65" s="142" t="e">
        <f>VLOOKUP(F65,Профиль!A65:AI1579,2,FALSE)</f>
        <v>#N/A</v>
      </c>
      <c r="L65" s="142" t="str">
        <f>IF(J65&gt;0,VLOOKUP(Бланк!$I$6,D65:F75,3,FALSE),"")</f>
        <v/>
      </c>
      <c r="M65" s="142" t="e">
        <f t="shared" si="2"/>
        <v>#N/A</v>
      </c>
      <c r="N65" s="142" t="e">
        <f t="shared" si="3"/>
        <v>#N/A</v>
      </c>
      <c r="O65" s="142" t="str">
        <f>IF(ISERROR(N65),"",INDEX(Профиль!$B$2:DD15069,N65,2))</f>
        <v/>
      </c>
      <c r="P65" s="142" t="e">
        <f t="shared" si="4"/>
        <v>#N/A</v>
      </c>
      <c r="Q65" s="142">
        <f>IF(ISNUMBER(SEARCH(Бланк!$K$6,O65)),MAX($Q$1:Q64)+1,0)</f>
        <v>0</v>
      </c>
      <c r="R65" s="142" t="str">
        <f t="shared" si="5"/>
        <v/>
      </c>
      <c r="S65" s="142" t="e">
        <f t="shared" si="6"/>
        <v>#N/A</v>
      </c>
      <c r="AA65" s="142">
        <f>IF(ISNUMBER(SEARCH(Бланк!$I$8,D65)),MAX($AA$1:AA64)+1,0)</f>
        <v>0</v>
      </c>
      <c r="AB65" s="142" t="e">
        <f>VLOOKUP(F65,Профиль!A65:AI1579,2,FALSE)</f>
        <v>#N/A</v>
      </c>
      <c r="AC65" s="142" t="str">
        <f>IF(AA65&gt;0,VLOOKUP(Бланк!$I$8,D65:F65,3,FALSE),"")</f>
        <v/>
      </c>
      <c r="AD65" s="142" t="e">
        <f t="shared" si="7"/>
        <v>#N/A</v>
      </c>
      <c r="BA65" s="142">
        <f>IF(ISNUMBER(SEARCH(Бланк!$I$10,D65)),MAX($BA$1:BA64)+1,0)</f>
        <v>0</v>
      </c>
      <c r="BB65" s="142" t="e">
        <f>VLOOKUP(F65,Профиль!A65:AI1579,2,FALSE)</f>
        <v>#N/A</v>
      </c>
      <c r="BC65" s="142" t="str">
        <f>IF(BA65&gt;0,VLOOKUP(Бланк!$I$10,D65:F65,3,FALSE),"")</f>
        <v/>
      </c>
      <c r="BD65" s="142" t="e">
        <f t="shared" si="13"/>
        <v>#N/A</v>
      </c>
      <c r="BE65" s="142" t="e">
        <f t="shared" si="14"/>
        <v>#N/A</v>
      </c>
      <c r="CA65" s="142">
        <f>IF(ISNUMBER(SEARCH(Бланк!$I$12,D65)),MAX($CA$1:CA64)+1,0)</f>
        <v>0</v>
      </c>
      <c r="CB65" s="142" t="e">
        <f>VLOOKUP(F65,Профиль!A65:AI1579,2,FALSE)</f>
        <v>#N/A</v>
      </c>
      <c r="CC65" s="142" t="str">
        <f>IF(CA65&gt;0,VLOOKUP(Бланк!$I$12,D65:F65,3,FALSE),"")</f>
        <v/>
      </c>
      <c r="CD65" s="142" t="e">
        <f t="shared" si="17"/>
        <v>#N/A</v>
      </c>
      <c r="CE65" s="142" t="e">
        <f t="shared" si="18"/>
        <v>#N/A</v>
      </c>
      <c r="CF65" s="142" t="str">
        <f>IF(ISERROR(CE65),"",INDEX(Профиль!$B$2:BV263,CE65,2))</f>
        <v/>
      </c>
      <c r="CG65" s="142" t="e">
        <f t="shared" si="19"/>
        <v>#N/A</v>
      </c>
      <c r="CI65" s="142" t="str">
        <f t="shared" si="20"/>
        <v/>
      </c>
      <c r="DA65" s="142">
        <f>IF(ISNUMBER(SEARCH(Бланк!$I$14,D65)),MAX($DA$1:DA64)+1,0)</f>
        <v>0</v>
      </c>
      <c r="DB65" s="142" t="e">
        <f>VLOOKUP(F65,Профиль!A65:BI1579,2,FALSE)</f>
        <v>#N/A</v>
      </c>
      <c r="DC65" s="142" t="str">
        <f>IF(DA65&gt;0,VLOOKUP(Бланк!$I$14,D65:F65,3,FALSE),"")</f>
        <v/>
      </c>
      <c r="DD65" s="142" t="e">
        <f t="shared" si="22"/>
        <v>#N/A</v>
      </c>
      <c r="DE65" s="142" t="e">
        <f t="shared" si="23"/>
        <v>#N/A</v>
      </c>
      <c r="DF65" s="142" t="str">
        <f>IF(ISERROR(DE65),"",INDEX(Профиль!$B$2:CV263,DE65,2))</f>
        <v/>
      </c>
      <c r="DG65" s="142" t="e">
        <f t="shared" si="24"/>
        <v>#N/A</v>
      </c>
      <c r="EA65" s="142">
        <f>IF(ISNUMBER(SEARCH(Бланк!$I$16,D65)),MAX($EA$1:EA64)+1,0)</f>
        <v>0</v>
      </c>
      <c r="EB65" s="142" t="e">
        <f>VLOOKUP(F65,Профиль!A65:CI1579,2,FALSE)</f>
        <v>#N/A</v>
      </c>
      <c r="EC65" s="142" t="str">
        <f>IF(EA65&gt;0,VLOOKUP(Бланк!$I$16,D65:F65,3,FALSE),"")</f>
        <v/>
      </c>
      <c r="ED65" s="142" t="e">
        <f t="shared" si="27"/>
        <v>#N/A</v>
      </c>
      <c r="EE65" s="142" t="e">
        <f t="shared" si="28"/>
        <v>#N/A</v>
      </c>
      <c r="EF65" s="142" t="str">
        <f>IF(ISERROR(EE65),"",INDEX(Профиль!$B$2:DV263,EE65,2))</f>
        <v/>
      </c>
      <c r="EG65" s="142" t="e">
        <f t="shared" si="29"/>
        <v>#N/A</v>
      </c>
      <c r="FA65" s="142">
        <f>IF(ISNUMBER(SEARCH(Бланк!$I$18,D65)),MAX($FA$1:FA64)+1,0)</f>
        <v>0</v>
      </c>
      <c r="FB65" s="142" t="e">
        <f>VLOOKUP(F65,Профиль!A65:DI1579,2,FALSE)</f>
        <v>#N/A</v>
      </c>
      <c r="FC65" s="142" t="str">
        <f>IF(FA65&gt;0,VLOOKUP(Бланк!$I$18,D65:F65,3,FALSE),"")</f>
        <v/>
      </c>
      <c r="FD65" s="142" t="e">
        <f t="shared" si="31"/>
        <v>#N/A</v>
      </c>
      <c r="FE65" s="142" t="e">
        <f t="shared" si="32"/>
        <v>#N/A</v>
      </c>
      <c r="FF65" s="142" t="str">
        <f>IF(ISERROR(FE65),"",INDEX(Профиль!$B$2:EV263,FE65,2))</f>
        <v/>
      </c>
      <c r="FG65" s="142" t="e">
        <f t="shared" si="33"/>
        <v>#N/A</v>
      </c>
      <c r="FI65" s="142" t="str">
        <f t="shared" si="34"/>
        <v/>
      </c>
      <c r="FJ65" s="142" t="e">
        <f t="shared" si="35"/>
        <v>#N/A</v>
      </c>
      <c r="GA65" s="142">
        <f>IF(ISNUMBER(SEARCH(Бланк!$I$20,D65)),MAX($GA$1:GA64)+1,0)</f>
        <v>0</v>
      </c>
      <c r="GB65" s="142" t="e">
        <f>VLOOKUP(F65,Профиль!A65:EI1579,2,FALSE)</f>
        <v>#N/A</v>
      </c>
      <c r="GC65" s="142" t="str">
        <f>IF(GA65&gt;0,VLOOKUP(Бланк!$I$20,D65:F65,3,FALSE),"")</f>
        <v/>
      </c>
      <c r="GD65" s="142" t="e">
        <f t="shared" si="36"/>
        <v>#N/A</v>
      </c>
      <c r="GE65" s="142" t="e">
        <f t="shared" si="37"/>
        <v>#N/A</v>
      </c>
      <c r="GF65" s="142" t="str">
        <f>IF(ISERROR(GE65),"",INDEX(Профиль!$B$2:FV263,GE65,2))</f>
        <v/>
      </c>
      <c r="GG65" s="142" t="e">
        <f t="shared" si="38"/>
        <v>#N/A</v>
      </c>
      <c r="GI65" s="142" t="str">
        <f t="shared" si="39"/>
        <v/>
      </c>
      <c r="GJ65" s="142" t="e">
        <f t="shared" si="40"/>
        <v>#N/A</v>
      </c>
      <c r="HA65" s="142">
        <f>IF(ISNUMBER(SEARCH(Бланк!$I$22,D65)),MAX($HA$1:HA64)+1,0)</f>
        <v>0</v>
      </c>
      <c r="HB65" s="142" t="e">
        <f>VLOOKUP(F65,Профиль!A65:FI1579,2,FALSE)</f>
        <v>#N/A</v>
      </c>
      <c r="HC65" s="142" t="str">
        <f>IF(HA65&gt;0,VLOOKUP(Бланк!$I$22,D65:F65,3,FALSE),"")</f>
        <v/>
      </c>
      <c r="HD65" s="142" t="e">
        <f t="shared" si="41"/>
        <v>#N/A</v>
      </c>
      <c r="HE65" s="142" t="e">
        <f t="shared" si="42"/>
        <v>#N/A</v>
      </c>
      <c r="HF65" s="142" t="str">
        <f>IF(ISERROR(HE65),"",INDEX(Профиль!$B$2:GV263,HE65,2))</f>
        <v/>
      </c>
      <c r="HG65" s="142" t="e">
        <f t="shared" si="43"/>
        <v>#N/A</v>
      </c>
      <c r="IA65" s="142">
        <f>IF(ISNUMBER(SEARCH(Бланк!$I$24,D65)),MAX($IA$1:IA64)+1,0)</f>
        <v>0</v>
      </c>
      <c r="IB65" s="142" t="e">
        <f>VLOOKUP(F65,Профиль!A65:GI1579,2,FALSE)</f>
        <v>#N/A</v>
      </c>
      <c r="IC65" s="142" t="str">
        <f>IF(IA65&gt;0,VLOOKUP(Бланк!$I$24,D65:F65,3,FALSE),"")</f>
        <v/>
      </c>
      <c r="ID65" s="142" t="e">
        <f t="shared" si="46"/>
        <v>#N/A</v>
      </c>
      <c r="IE65" s="142" t="e">
        <f t="shared" si="47"/>
        <v>#N/A</v>
      </c>
      <c r="IF65" s="142" t="str">
        <f>IF(ISERROR(IE65),"",INDEX(Профиль!$B$2:HV263,IE65,2))</f>
        <v/>
      </c>
      <c r="IG65" s="142" t="e">
        <f>VLOOKUP(ROW(EA64),IA$2:$IC$201,3,FALSE)</f>
        <v>#N/A</v>
      </c>
      <c r="IJ65" s="142" t="e">
        <f t="shared" si="49"/>
        <v>#N/A</v>
      </c>
    </row>
    <row r="66" spans="1:244" x14ac:dyDescent="0.25">
      <c r="A66" s="142">
        <v>66</v>
      </c>
      <c r="B66" s="142">
        <f>IF(AND($E$1="ПУСТО",Профиль!B66&lt;&gt;""),MAX($B$1:B65)+1,IF(ISNUMBER(SEARCH($E$1,Профиль!G66)),MAX($B$1:B65)+1,0))</f>
        <v>0</v>
      </c>
      <c r="D66" s="142" t="str">
        <f>IF(ISERROR(F66),"",INDEX(Профиль!$B$2:$E$1001,F66,1))</f>
        <v/>
      </c>
      <c r="E66" s="142" t="str">
        <f>IF(ISERROR(F66),"",INDEX(Профиль!$B$2:$E$1001,F66,2))</f>
        <v/>
      </c>
      <c r="F66" s="142" t="e">
        <f>MATCH(ROW(A65),$B$2:B72,0)</f>
        <v>#N/A</v>
      </c>
      <c r="G66" s="142" t="str">
        <f>IF(AND(COUNTIF(D$2:D66,D66)=1,D66&lt;&gt;""),COUNT(G$1:G65)+1,"")</f>
        <v/>
      </c>
      <c r="H66" s="142" t="str">
        <f t="shared" si="0"/>
        <v/>
      </c>
      <c r="I66" s="142" t="e">
        <f t="shared" si="1"/>
        <v>#N/A</v>
      </c>
      <c r="J66" s="142">
        <f>IF(ISNUMBER(SEARCH(Бланк!$I$6,D66)),MAX($J$1:J65)+1,0)</f>
        <v>0</v>
      </c>
      <c r="K66" s="142" t="e">
        <f>VLOOKUP(F66,Профиль!A66:AI1580,2,FALSE)</f>
        <v>#N/A</v>
      </c>
      <c r="L66" s="142" t="str">
        <f>IF(J66&gt;0,VLOOKUP(Бланк!$I$6,D66:F76,3,FALSE),"")</f>
        <v/>
      </c>
      <c r="M66" s="142" t="e">
        <f t="shared" si="2"/>
        <v>#N/A</v>
      </c>
      <c r="N66" s="142" t="e">
        <f t="shared" si="3"/>
        <v>#N/A</v>
      </c>
      <c r="O66" s="142" t="str">
        <f>IF(ISERROR(N66),"",INDEX(Профиль!$B$2:DD15070,N66,2))</f>
        <v/>
      </c>
      <c r="P66" s="142" t="e">
        <f t="shared" si="4"/>
        <v>#N/A</v>
      </c>
      <c r="Q66" s="142">
        <f>IF(ISNUMBER(SEARCH(Бланк!$K$6,O66)),MAX($Q$1:Q65)+1,0)</f>
        <v>0</v>
      </c>
      <c r="R66" s="142" t="str">
        <f t="shared" si="5"/>
        <v/>
      </c>
      <c r="S66" s="142" t="e">
        <f t="shared" si="6"/>
        <v>#N/A</v>
      </c>
      <c r="AA66" s="142">
        <f>IF(ISNUMBER(SEARCH(Бланк!$I$8,D66)),MAX($AA$1:AA65)+1,0)</f>
        <v>0</v>
      </c>
      <c r="AB66" s="142" t="e">
        <f>VLOOKUP(F66,Профиль!A66:AI1580,2,FALSE)</f>
        <v>#N/A</v>
      </c>
      <c r="AC66" s="142" t="str">
        <f>IF(AA66&gt;0,VLOOKUP(Бланк!$I$8,D66:F66,3,FALSE),"")</f>
        <v/>
      </c>
      <c r="AD66" s="142" t="e">
        <f t="shared" si="7"/>
        <v>#N/A</v>
      </c>
      <c r="BA66" s="142">
        <f>IF(ISNUMBER(SEARCH(Бланк!$I$10,D66)),MAX($BA$1:BA65)+1,0)</f>
        <v>0</v>
      </c>
      <c r="BB66" s="142" t="e">
        <f>VLOOKUP(F66,Профиль!A66:AI1580,2,FALSE)</f>
        <v>#N/A</v>
      </c>
      <c r="BC66" s="142" t="str">
        <f>IF(BA66&gt;0,VLOOKUP(Бланк!$I$10,D66:F66,3,FALSE),"")</f>
        <v/>
      </c>
      <c r="BD66" s="142" t="e">
        <f t="shared" si="13"/>
        <v>#N/A</v>
      </c>
      <c r="BE66" s="142" t="e">
        <f t="shared" si="14"/>
        <v>#N/A</v>
      </c>
      <c r="CA66" s="142">
        <f>IF(ISNUMBER(SEARCH(Бланк!$I$12,D66)),MAX($CA$1:CA65)+1,0)</f>
        <v>0</v>
      </c>
      <c r="CB66" s="142" t="e">
        <f>VLOOKUP(F66,Профиль!A66:AI1580,2,FALSE)</f>
        <v>#N/A</v>
      </c>
      <c r="CC66" s="142" t="str">
        <f>IF(CA66&gt;0,VLOOKUP(Бланк!$I$12,D66:F66,3,FALSE),"")</f>
        <v/>
      </c>
      <c r="CD66" s="142" t="e">
        <f t="shared" si="17"/>
        <v>#N/A</v>
      </c>
      <c r="CE66" s="142" t="e">
        <f t="shared" si="18"/>
        <v>#N/A</v>
      </c>
      <c r="CF66" s="142" t="str">
        <f>IF(ISERROR(CE66),"",INDEX(Профиль!$B$2:BV264,CE66,2))</f>
        <v/>
      </c>
      <c r="CG66" s="142" t="e">
        <f t="shared" si="19"/>
        <v>#N/A</v>
      </c>
      <c r="CI66" s="142" t="str">
        <f t="shared" si="20"/>
        <v/>
      </c>
      <c r="DA66" s="142">
        <f>IF(ISNUMBER(SEARCH(Бланк!$I$14,D66)),MAX($DA$1:DA65)+1,0)</f>
        <v>0</v>
      </c>
      <c r="DB66" s="142" t="e">
        <f>VLOOKUP(F66,Профиль!A66:BI1580,2,FALSE)</f>
        <v>#N/A</v>
      </c>
      <c r="DC66" s="142" t="str">
        <f>IF(DA66&gt;0,VLOOKUP(Бланк!$I$14,D66:F66,3,FALSE),"")</f>
        <v/>
      </c>
      <c r="DD66" s="142" t="e">
        <f t="shared" si="22"/>
        <v>#N/A</v>
      </c>
      <c r="DE66" s="142" t="e">
        <f t="shared" si="23"/>
        <v>#N/A</v>
      </c>
      <c r="DF66" s="142" t="str">
        <f>IF(ISERROR(DE66),"",INDEX(Профиль!$B$2:CV264,DE66,2))</f>
        <v/>
      </c>
      <c r="DG66" s="142" t="e">
        <f t="shared" si="24"/>
        <v>#N/A</v>
      </c>
      <c r="EA66" s="142">
        <f>IF(ISNUMBER(SEARCH(Бланк!$I$16,D66)),MAX($EA$1:EA65)+1,0)</f>
        <v>0</v>
      </c>
      <c r="EB66" s="142" t="e">
        <f>VLOOKUP(F66,Профиль!A66:CI1580,2,FALSE)</f>
        <v>#N/A</v>
      </c>
      <c r="EC66" s="142" t="str">
        <f>IF(EA66&gt;0,VLOOKUP(Бланк!$I$16,D66:F66,3,FALSE),"")</f>
        <v/>
      </c>
      <c r="ED66" s="142" t="e">
        <f t="shared" si="27"/>
        <v>#N/A</v>
      </c>
      <c r="EE66" s="142" t="e">
        <f t="shared" si="28"/>
        <v>#N/A</v>
      </c>
      <c r="EF66" s="142" t="str">
        <f>IF(ISERROR(EE66),"",INDEX(Профиль!$B$2:DV264,EE66,2))</f>
        <v/>
      </c>
      <c r="EG66" s="142" t="e">
        <f t="shared" si="29"/>
        <v>#N/A</v>
      </c>
      <c r="FA66" s="142">
        <f>IF(ISNUMBER(SEARCH(Бланк!$I$18,D66)),MAX($FA$1:FA65)+1,0)</f>
        <v>0</v>
      </c>
      <c r="FB66" s="142" t="e">
        <f>VLOOKUP(F66,Профиль!A66:DI1580,2,FALSE)</f>
        <v>#N/A</v>
      </c>
      <c r="FC66" s="142" t="str">
        <f>IF(FA66&gt;0,VLOOKUP(Бланк!$I$18,D66:F66,3,FALSE),"")</f>
        <v/>
      </c>
      <c r="FD66" s="142" t="e">
        <f t="shared" si="31"/>
        <v>#N/A</v>
      </c>
      <c r="FE66" s="142" t="e">
        <f t="shared" si="32"/>
        <v>#N/A</v>
      </c>
      <c r="FF66" s="142" t="str">
        <f>IF(ISERROR(FE66),"",INDEX(Профиль!$B$2:EV264,FE66,2))</f>
        <v/>
      </c>
      <c r="FG66" s="142" t="e">
        <f t="shared" si="33"/>
        <v>#N/A</v>
      </c>
      <c r="FI66" s="142" t="str">
        <f t="shared" si="34"/>
        <v/>
      </c>
      <c r="FJ66" s="142" t="e">
        <f t="shared" si="35"/>
        <v>#N/A</v>
      </c>
      <c r="GA66" s="142">
        <f>IF(ISNUMBER(SEARCH(Бланк!$I$20,D66)),MAX($GA$1:GA65)+1,0)</f>
        <v>0</v>
      </c>
      <c r="GB66" s="142" t="e">
        <f>VLOOKUP(F66,Профиль!A66:EI1580,2,FALSE)</f>
        <v>#N/A</v>
      </c>
      <c r="GC66" s="142" t="str">
        <f>IF(GA66&gt;0,VLOOKUP(Бланк!$I$20,D66:F66,3,FALSE),"")</f>
        <v/>
      </c>
      <c r="GD66" s="142" t="e">
        <f t="shared" si="36"/>
        <v>#N/A</v>
      </c>
      <c r="GE66" s="142" t="e">
        <f t="shared" si="37"/>
        <v>#N/A</v>
      </c>
      <c r="GF66" s="142" t="str">
        <f>IF(ISERROR(GE66),"",INDEX(Профиль!$B$2:FV264,GE66,2))</f>
        <v/>
      </c>
      <c r="GG66" s="142" t="e">
        <f t="shared" si="38"/>
        <v>#N/A</v>
      </c>
      <c r="GI66" s="142" t="str">
        <f t="shared" si="39"/>
        <v/>
      </c>
      <c r="GJ66" s="142" t="e">
        <f t="shared" si="40"/>
        <v>#N/A</v>
      </c>
      <c r="HA66" s="142">
        <f>IF(ISNUMBER(SEARCH(Бланк!$I$22,D66)),MAX($HA$1:HA65)+1,0)</f>
        <v>0</v>
      </c>
      <c r="HB66" s="142" t="e">
        <f>VLOOKUP(F66,Профиль!A66:FI1580,2,FALSE)</f>
        <v>#N/A</v>
      </c>
      <c r="HC66" s="142" t="str">
        <f>IF(HA66&gt;0,VLOOKUP(Бланк!$I$22,D66:F66,3,FALSE),"")</f>
        <v/>
      </c>
      <c r="HD66" s="142" t="e">
        <f t="shared" si="41"/>
        <v>#N/A</v>
      </c>
      <c r="HE66" s="142" t="e">
        <f t="shared" si="42"/>
        <v>#N/A</v>
      </c>
      <c r="HF66" s="142" t="str">
        <f>IF(ISERROR(HE66),"",INDEX(Профиль!$B$2:GV264,HE66,2))</f>
        <v/>
      </c>
      <c r="HG66" s="142" t="e">
        <f t="shared" si="43"/>
        <v>#N/A</v>
      </c>
      <c r="IA66" s="142">
        <f>IF(ISNUMBER(SEARCH(Бланк!$I$24,D66)),MAX($IA$1:IA65)+1,0)</f>
        <v>0</v>
      </c>
      <c r="IB66" s="142" t="e">
        <f>VLOOKUP(F66,Профиль!A66:GI1580,2,FALSE)</f>
        <v>#N/A</v>
      </c>
      <c r="IC66" s="142" t="str">
        <f>IF(IA66&gt;0,VLOOKUP(Бланк!$I$24,D66:F66,3,FALSE),"")</f>
        <v/>
      </c>
      <c r="ID66" s="142" t="e">
        <f t="shared" si="46"/>
        <v>#N/A</v>
      </c>
      <c r="IE66" s="142" t="e">
        <f t="shared" si="47"/>
        <v>#N/A</v>
      </c>
      <c r="IF66" s="142" t="str">
        <f>IF(ISERROR(IE66),"",INDEX(Профиль!$B$2:HV264,IE66,2))</f>
        <v/>
      </c>
      <c r="IG66" s="142" t="e">
        <f>VLOOKUP(ROW(EA65),IA$2:$IC$201,3,FALSE)</f>
        <v>#N/A</v>
      </c>
      <c r="IJ66" s="142" t="e">
        <f t="shared" si="49"/>
        <v>#N/A</v>
      </c>
    </row>
    <row r="67" spans="1:244" x14ac:dyDescent="0.25">
      <c r="A67" s="142">
        <v>67</v>
      </c>
      <c r="B67" s="142">
        <f>IF(AND($E$1="ПУСТО",Профиль!B67&lt;&gt;""),MAX($B$1:B66)+1,IF(ISNUMBER(SEARCH($E$1,Профиль!G67)),MAX($B$1:B66)+1,0))</f>
        <v>0</v>
      </c>
      <c r="D67" s="142" t="str">
        <f>IF(ISERROR(F67),"",INDEX(Профиль!$B$2:$E$1001,F67,1))</f>
        <v/>
      </c>
      <c r="E67" s="142" t="str">
        <f>IF(ISERROR(F67),"",INDEX(Профиль!$B$2:$E$1001,F67,2))</f>
        <v/>
      </c>
      <c r="F67" s="142" t="e">
        <f>MATCH(ROW(A66),$B$2:B73,0)</f>
        <v>#N/A</v>
      </c>
      <c r="G67" s="142" t="str">
        <f>IF(AND(COUNTIF(D$2:D67,D67)=1,D67&lt;&gt;""),COUNT(G$1:G66)+1,"")</f>
        <v/>
      </c>
      <c r="H67" s="142" t="str">
        <f t="shared" ref="H67:H130" si="52">D67</f>
        <v/>
      </c>
      <c r="I67" s="142" t="e">
        <f t="shared" ref="I67:I130" si="53">VLOOKUP(ROW(A66),G67:H265,2,FALSE)</f>
        <v>#N/A</v>
      </c>
      <c r="J67" s="142">
        <f>IF(ISNUMBER(SEARCH(Бланк!$I$6,D67)),MAX($J$1:J66)+1,0)</f>
        <v>0</v>
      </c>
      <c r="K67" s="142" t="e">
        <f>VLOOKUP(F67,Профиль!A67:AI1581,2,FALSE)</f>
        <v>#N/A</v>
      </c>
      <c r="L67" s="142" t="str">
        <f>IF(J67&gt;0,VLOOKUP(Бланк!$I$6,D67:F77,3,FALSE),"")</f>
        <v/>
      </c>
      <c r="M67" s="142" t="e">
        <f t="shared" ref="M67:M130" si="54">VLOOKUP(ROW(A66),$J$2:$L$1001,2,FALSE)</f>
        <v>#N/A</v>
      </c>
      <c r="N67" s="142" t="e">
        <f t="shared" ref="N67:N130" si="55">VLOOKUP(ROW(A66),$J$2:$L$1001,3,FALSE)</f>
        <v>#N/A</v>
      </c>
      <c r="O67" s="142" t="str">
        <f>IF(ISERROR(N67),"",INDEX(Профиль!$B$2:DD15071,N67,2))</f>
        <v/>
      </c>
      <c r="P67" s="142" t="e">
        <f t="shared" ref="P67:P130" si="56">VLOOKUP(ROW(A66),$J$2:$L$1001,3,FALSE)</f>
        <v>#N/A</v>
      </c>
      <c r="Q67" s="142">
        <f>IF(ISNUMBER(SEARCH(Бланк!$K$6,O67)),MAX($Q$1:Q66)+1,0)</f>
        <v>0</v>
      </c>
      <c r="R67" s="142" t="str">
        <f t="shared" ref="R67:R130" si="57">O67</f>
        <v/>
      </c>
      <c r="S67" s="142" t="e">
        <f t="shared" ref="S67:S130" si="58">VLOOKUP(ROW(A66),$J$2:$L$1001,3,FALSE)</f>
        <v>#N/A</v>
      </c>
      <c r="AA67" s="142">
        <f>IF(ISNUMBER(SEARCH(Бланк!$I$8,D67)),MAX($AA$1:AA66)+1,0)</f>
        <v>0</v>
      </c>
      <c r="AB67" s="142" t="e">
        <f>VLOOKUP(F67,Профиль!A67:AI1581,2,FALSE)</f>
        <v>#N/A</v>
      </c>
      <c r="AC67" s="142" t="str">
        <f>IF(AA67&gt;0,VLOOKUP(Бланк!$I$8,D67:F67,3,FALSE),"")</f>
        <v/>
      </c>
      <c r="AD67" s="142" t="e">
        <f t="shared" ref="AD67:AD130" si="59">VLOOKUP(ROW(R66),$AA$2:$AC$1001,2,FALSE)</f>
        <v>#N/A</v>
      </c>
      <c r="BA67" s="142">
        <f>IF(ISNUMBER(SEARCH(Бланк!$I$10,D67)),MAX($BA$1:BA66)+1,0)</f>
        <v>0</v>
      </c>
      <c r="BB67" s="142" t="e">
        <f>VLOOKUP(F67,Профиль!A67:AI1581,2,FALSE)</f>
        <v>#N/A</v>
      </c>
      <c r="BC67" s="142" t="str">
        <f>IF(BA67&gt;0,VLOOKUP(Бланк!$I$10,D67:F67,3,FALSE),"")</f>
        <v/>
      </c>
      <c r="BD67" s="142" t="e">
        <f t="shared" ref="BD67:BD130" si="60">VLOOKUP(ROW(A66),$BA$2:$BC$1001,2,FALSE)</f>
        <v>#N/A</v>
      </c>
      <c r="BE67" s="142" t="e">
        <f t="shared" ref="BE67:BE130" si="61">VLOOKUP(ROW(A66),$BA$2:$BC$1001,3,FALSE)</f>
        <v>#N/A</v>
      </c>
      <c r="CA67" s="142">
        <f>IF(ISNUMBER(SEARCH(Бланк!$I$12,D67)),MAX($CA$1:CA66)+1,0)</f>
        <v>0</v>
      </c>
      <c r="CB67" s="142" t="e">
        <f>VLOOKUP(F67,Профиль!A67:AI1581,2,FALSE)</f>
        <v>#N/A</v>
      </c>
      <c r="CC67" s="142" t="str">
        <f>IF(CA67&gt;0,VLOOKUP(Бланк!$I$12,D67:F67,3,FALSE),"")</f>
        <v/>
      </c>
      <c r="CD67" s="142" t="e">
        <f t="shared" ref="CD67:CD130" si="62">VLOOKUP(ROW(A66),$CA$2:$CC$1001,2,FALSE)</f>
        <v>#N/A</v>
      </c>
      <c r="CE67" s="142" t="e">
        <f t="shared" ref="CE67:CE130" si="63">VLOOKUP(ROW(A66),$CA$2:$CC$200,3,FALSE)</f>
        <v>#N/A</v>
      </c>
      <c r="CF67" s="142" t="str">
        <f>IF(ISERROR(CE67),"",INDEX(Профиль!$B$2:BV265,CE67,2))</f>
        <v/>
      </c>
      <c r="CG67" s="142" t="e">
        <f t="shared" ref="CG67:CG130" si="64">VLOOKUP(ROW(BR66),$CA$2:$CC$1001,3,FALSE)</f>
        <v>#N/A</v>
      </c>
      <c r="CI67" s="142" t="str">
        <f t="shared" ref="CI67:CI130" si="65">CF67</f>
        <v/>
      </c>
      <c r="DA67" s="142">
        <f>IF(ISNUMBER(SEARCH(Бланк!$I$14,D67)),MAX($DA$1:DA66)+1,0)</f>
        <v>0</v>
      </c>
      <c r="DB67" s="142" t="e">
        <f>VLOOKUP(F67,Профиль!A67:BI1581,2,FALSE)</f>
        <v>#N/A</v>
      </c>
      <c r="DC67" s="142" t="str">
        <f>IF(DA67&gt;0,VLOOKUP(Бланк!$I$14,D67:F67,3,FALSE),"")</f>
        <v/>
      </c>
      <c r="DD67" s="142" t="e">
        <f t="shared" ref="DD67:DD130" si="66">VLOOKUP(ROW(A66),$DA$2:$DC$200,2,FALSE)</f>
        <v>#N/A</v>
      </c>
      <c r="DE67" s="142" t="e">
        <f t="shared" ref="DE67:DE130" si="67">VLOOKUP(ROW(A66),$DA$2:$DC$200,3,FALSE)</f>
        <v>#N/A</v>
      </c>
      <c r="DF67" s="142" t="str">
        <f>IF(ISERROR(DE67),"",INDEX(Профиль!$B$2:CV265,DE67,2))</f>
        <v/>
      </c>
      <c r="DG67" s="142" t="e">
        <f t="shared" ref="DG67:DG130" si="68">VLOOKUP(ROW(A66),$DA$2:$DC$1001,3,FALSE)</f>
        <v>#N/A</v>
      </c>
      <c r="EA67" s="142">
        <f>IF(ISNUMBER(SEARCH(Бланк!$I$16,D67)),MAX($EA$1:EA66)+1,0)</f>
        <v>0</v>
      </c>
      <c r="EB67" s="142" t="e">
        <f>VLOOKUP(F67,Профиль!A67:CI1581,2,FALSE)</f>
        <v>#N/A</v>
      </c>
      <c r="EC67" s="142" t="str">
        <f>IF(EA67&gt;0,VLOOKUP(Бланк!$I$16,D67:F67,3,FALSE),"")</f>
        <v/>
      </c>
      <c r="ED67" s="142" t="e">
        <f t="shared" ref="ED67:ED130" si="69">VLOOKUP(ROW(AA66),$EA$2:$EC$200,2,FALSE)</f>
        <v>#N/A</v>
      </c>
      <c r="EE67" s="142" t="e">
        <f t="shared" ref="EE67:EE130" si="70">VLOOKUP(ROW(AA66),$EA$2:$EC$200,3,FALSE)</f>
        <v>#N/A</v>
      </c>
      <c r="EF67" s="142" t="str">
        <f>IF(ISERROR(EE67),"",INDEX(Профиль!$B$2:DV265,EE67,2))</f>
        <v/>
      </c>
      <c r="EG67" s="142" t="e">
        <f t="shared" ref="EG67:EG130" si="71">VLOOKUP(ROW(AA66),$EA$2:$EC$201,3,FALSE)</f>
        <v>#N/A</v>
      </c>
      <c r="FA67" s="142">
        <f>IF(ISNUMBER(SEARCH(Бланк!$I$18,D67)),MAX($FA$1:FA66)+1,0)</f>
        <v>0</v>
      </c>
      <c r="FB67" s="142" t="e">
        <f>VLOOKUP(F67,Профиль!A67:DI1581,2,FALSE)</f>
        <v>#N/A</v>
      </c>
      <c r="FC67" s="142" t="str">
        <f>IF(FA67&gt;0,VLOOKUP(Бланк!$I$18,D67:F67,3,FALSE),"")</f>
        <v/>
      </c>
      <c r="FD67" s="142" t="e">
        <f t="shared" ref="FD67:FD130" si="72">VLOOKUP(ROW(A66),$FA$2:$FC$200,2,FALSE)</f>
        <v>#N/A</v>
      </c>
      <c r="FE67" s="142" t="e">
        <f t="shared" ref="FE67:FE130" si="73">VLOOKUP(ROW(A66),$FA$2:$FC$200,3,FALSE)</f>
        <v>#N/A</v>
      </c>
      <c r="FF67" s="142" t="str">
        <f>IF(ISERROR(FE67),"",INDEX(Профиль!$B$2:EV265,FE67,2))</f>
        <v/>
      </c>
      <c r="FG67" s="142" t="e">
        <f t="shared" ref="FG67:FG130" si="74">VLOOKUP(ROW(BA66),$FA$2:$FC$201,3,FALSE)</f>
        <v>#N/A</v>
      </c>
      <c r="FI67" s="142" t="str">
        <f t="shared" ref="FI67:FI130" si="75">FF67</f>
        <v/>
      </c>
      <c r="FJ67" s="142" t="e">
        <f t="shared" ref="FJ67:FJ130" si="76">VLOOKUP(ROW(ER66),$FA$2:$FC$200,3,FALSE)</f>
        <v>#N/A</v>
      </c>
      <c r="GA67" s="142">
        <f>IF(ISNUMBER(SEARCH(Бланк!$I$20,D67)),MAX($GA$1:GA66)+1,0)</f>
        <v>0</v>
      </c>
      <c r="GB67" s="142" t="e">
        <f>VLOOKUP(F67,Профиль!A67:EI1581,2,FALSE)</f>
        <v>#N/A</v>
      </c>
      <c r="GC67" s="142" t="str">
        <f>IF(GA67&gt;0,VLOOKUP(Бланк!$I$20,D67:F67,3,FALSE),"")</f>
        <v/>
      </c>
      <c r="GD67" s="142" t="e">
        <f t="shared" ref="GD67:GD130" si="77">VLOOKUP(ROW(AA66),$GA$2:$GC$200,2,FALSE)</f>
        <v>#N/A</v>
      </c>
      <c r="GE67" s="142" t="e">
        <f t="shared" ref="GE67:GE130" si="78">VLOOKUP(ROW(AA66),$GA$2:$GC$200,3,FALSE)</f>
        <v>#N/A</v>
      </c>
      <c r="GF67" s="142" t="str">
        <f>IF(ISERROR(GE67),"",INDEX(Профиль!$B$2:FV265,GE67,2))</f>
        <v/>
      </c>
      <c r="GG67" s="142" t="e">
        <f t="shared" ref="GG67:GG130" si="79">VLOOKUP(ROW(CA66),$GA$2:$GC$201,3,FALSE)</f>
        <v>#N/A</v>
      </c>
      <c r="GI67" s="142" t="str">
        <f t="shared" ref="GI67:GI130" si="80">GF67</f>
        <v/>
      </c>
      <c r="GJ67" s="142" t="e">
        <f t="shared" ref="GJ67:GJ130" si="81">VLOOKUP(ROW(FR66),$GA$2:$GC$200,3,FALSE)</f>
        <v>#N/A</v>
      </c>
      <c r="HA67" s="142">
        <f>IF(ISNUMBER(SEARCH(Бланк!$I$22,D67)),MAX($HA$1:HA66)+1,0)</f>
        <v>0</v>
      </c>
      <c r="HB67" s="142" t="e">
        <f>VLOOKUP(F67,Профиль!A67:FI1581,2,FALSE)</f>
        <v>#N/A</v>
      </c>
      <c r="HC67" s="142" t="str">
        <f>IF(HA67&gt;0,VLOOKUP(Бланк!$I$22,D67:F67,3,FALSE),"")</f>
        <v/>
      </c>
      <c r="HD67" s="142" t="e">
        <f t="shared" ref="HD67:HD130" si="82">VLOOKUP(ROW(BA66),$HA$2:$HC$200,2,FALSE)</f>
        <v>#N/A</v>
      </c>
      <c r="HE67" s="142" t="e">
        <f t="shared" ref="HE67:HE130" si="83">VLOOKUP(ROW(BA66),$HA$2:$HC$200,3,FALSE)</f>
        <v>#N/A</v>
      </c>
      <c r="HF67" s="142" t="str">
        <f>IF(ISERROR(HE67),"",INDEX(Профиль!$B$2:GV265,HE67,2))</f>
        <v/>
      </c>
      <c r="HG67" s="142" t="e">
        <f t="shared" ref="HG67:HG130" si="84">VLOOKUP(ROW(DA66),$HA$2:$HC$201,3,FALSE)</f>
        <v>#N/A</v>
      </c>
      <c r="IA67" s="142">
        <f>IF(ISNUMBER(SEARCH(Бланк!$I$24,D67)),MAX($IA$1:IA66)+1,0)</f>
        <v>0</v>
      </c>
      <c r="IB67" s="142" t="e">
        <f>VLOOKUP(F67,Профиль!A67:GI1581,2,FALSE)</f>
        <v>#N/A</v>
      </c>
      <c r="IC67" s="142" t="str">
        <f>IF(IA67&gt;0,VLOOKUP(Бланк!$I$24,D67:F67,3,FALSE),"")</f>
        <v/>
      </c>
      <c r="ID67" s="142" t="e">
        <f t="shared" ref="ID67:ID130" si="85">VLOOKUP(ROW(CA66),$IA$2:$IC$200,2,FALSE)</f>
        <v>#N/A</v>
      </c>
      <c r="IE67" s="142" t="e">
        <f t="shared" ref="IE67:IE130" si="86">VLOOKUP(ROW(CA66),$IA$2:$IC$200,3,FALSE)</f>
        <v>#N/A</v>
      </c>
      <c r="IF67" s="142" t="str">
        <f>IF(ISERROR(IE67),"",INDEX(Профиль!$B$2:HV265,IE67,2))</f>
        <v/>
      </c>
      <c r="IG67" s="142" t="e">
        <f>VLOOKUP(ROW(EA66),IA$2:$IC$201,3,FALSE)</f>
        <v>#N/A</v>
      </c>
      <c r="IJ67" s="142" t="e">
        <f t="shared" ref="IJ67:IJ130" si="87">VLOOKUP(ROW(HR66),$IA$2:$IC$200,3,FALSE)</f>
        <v>#N/A</v>
      </c>
    </row>
    <row r="68" spans="1:244" x14ac:dyDescent="0.25">
      <c r="A68" s="142">
        <v>68</v>
      </c>
      <c r="B68" s="142">
        <f>IF(AND($E$1="ПУСТО",Профиль!B68&lt;&gt;""),MAX($B$1:B67)+1,IF(ISNUMBER(SEARCH($E$1,Профиль!G68)),MAX($B$1:B67)+1,0))</f>
        <v>0</v>
      </c>
      <c r="D68" s="142" t="str">
        <f>IF(ISERROR(F68),"",INDEX(Профиль!$B$2:$E$1001,F68,1))</f>
        <v/>
      </c>
      <c r="E68" s="142" t="str">
        <f>IF(ISERROR(F68),"",INDEX(Профиль!$B$2:$E$1001,F68,2))</f>
        <v/>
      </c>
      <c r="F68" s="142" t="e">
        <f>MATCH(ROW(A67),$B$2:B74,0)</f>
        <v>#N/A</v>
      </c>
      <c r="G68" s="142" t="str">
        <f>IF(AND(COUNTIF(D$2:D68,D68)=1,D68&lt;&gt;""),COUNT(G$1:G67)+1,"")</f>
        <v/>
      </c>
      <c r="H68" s="142" t="str">
        <f t="shared" si="52"/>
        <v/>
      </c>
      <c r="I68" s="142" t="e">
        <f t="shared" si="53"/>
        <v>#N/A</v>
      </c>
      <c r="J68" s="142">
        <f>IF(ISNUMBER(SEARCH(Бланк!$I$6,D68)),MAX($J$1:J67)+1,0)</f>
        <v>0</v>
      </c>
      <c r="K68" s="142" t="e">
        <f>VLOOKUP(F68,Профиль!A68:AI1582,2,FALSE)</f>
        <v>#N/A</v>
      </c>
      <c r="L68" s="142" t="str">
        <f>IF(J68&gt;0,VLOOKUP(Бланк!$I$6,D68:F78,3,FALSE),"")</f>
        <v/>
      </c>
      <c r="M68" s="142" t="e">
        <f t="shared" si="54"/>
        <v>#N/A</v>
      </c>
      <c r="N68" s="142" t="e">
        <f t="shared" si="55"/>
        <v>#N/A</v>
      </c>
      <c r="O68" s="142" t="str">
        <f>IF(ISERROR(N68),"",INDEX(Профиль!$B$2:DD15072,N68,2))</f>
        <v/>
      </c>
      <c r="P68" s="142" t="e">
        <f t="shared" si="56"/>
        <v>#N/A</v>
      </c>
      <c r="Q68" s="142">
        <f>IF(ISNUMBER(SEARCH(Бланк!$K$6,O68)),MAX($Q$1:Q67)+1,0)</f>
        <v>0</v>
      </c>
      <c r="R68" s="142" t="str">
        <f t="shared" si="57"/>
        <v/>
      </c>
      <c r="S68" s="142" t="e">
        <f t="shared" si="58"/>
        <v>#N/A</v>
      </c>
      <c r="AA68" s="142">
        <f>IF(ISNUMBER(SEARCH(Бланк!$I$8,D68)),MAX($AA$1:AA67)+1,0)</f>
        <v>0</v>
      </c>
      <c r="AB68" s="142" t="e">
        <f>VLOOKUP(F68,Профиль!A68:AI1582,2,FALSE)</f>
        <v>#N/A</v>
      </c>
      <c r="AC68" s="142" t="str">
        <f>IF(AA68&gt;0,VLOOKUP(Бланк!$I$8,D68:F68,3,FALSE),"")</f>
        <v/>
      </c>
      <c r="AD68" s="142" t="e">
        <f t="shared" si="59"/>
        <v>#N/A</v>
      </c>
      <c r="BA68" s="142">
        <f>IF(ISNUMBER(SEARCH(Бланк!$I$10,D68)),MAX($BA$1:BA67)+1,0)</f>
        <v>0</v>
      </c>
      <c r="BB68" s="142" t="e">
        <f>VLOOKUP(F68,Профиль!A68:AI1582,2,FALSE)</f>
        <v>#N/A</v>
      </c>
      <c r="BC68" s="142" t="str">
        <f>IF(BA68&gt;0,VLOOKUP(Бланк!$I$10,D68:F68,3,FALSE),"")</f>
        <v/>
      </c>
      <c r="BD68" s="142" t="e">
        <f t="shared" si="60"/>
        <v>#N/A</v>
      </c>
      <c r="BE68" s="142" t="e">
        <f t="shared" si="61"/>
        <v>#N/A</v>
      </c>
      <c r="CA68" s="142">
        <f>IF(ISNUMBER(SEARCH(Бланк!$I$12,D68)),MAX($CA$1:CA67)+1,0)</f>
        <v>0</v>
      </c>
      <c r="CB68" s="142" t="e">
        <f>VLOOKUP(F68,Профиль!A68:AI1582,2,FALSE)</f>
        <v>#N/A</v>
      </c>
      <c r="CC68" s="142" t="str">
        <f>IF(CA68&gt;0,VLOOKUP(Бланк!$I$12,D68:F68,3,FALSE),"")</f>
        <v/>
      </c>
      <c r="CD68" s="142" t="e">
        <f t="shared" si="62"/>
        <v>#N/A</v>
      </c>
      <c r="CE68" s="142" t="e">
        <f t="shared" si="63"/>
        <v>#N/A</v>
      </c>
      <c r="CF68" s="142" t="str">
        <f>IF(ISERROR(CE68),"",INDEX(Профиль!$B$2:BV266,CE68,2))</f>
        <v/>
      </c>
      <c r="CG68" s="142" t="e">
        <f t="shared" si="64"/>
        <v>#N/A</v>
      </c>
      <c r="CI68" s="142" t="str">
        <f t="shared" si="65"/>
        <v/>
      </c>
      <c r="DA68" s="142">
        <f>IF(ISNUMBER(SEARCH(Бланк!$I$14,D68)),MAX($DA$1:DA67)+1,0)</f>
        <v>0</v>
      </c>
      <c r="DB68" s="142" t="e">
        <f>VLOOKUP(F68,Профиль!A68:BI1582,2,FALSE)</f>
        <v>#N/A</v>
      </c>
      <c r="DC68" s="142" t="str">
        <f>IF(DA68&gt;0,VLOOKUP(Бланк!$I$14,D68:F68,3,FALSE),"")</f>
        <v/>
      </c>
      <c r="DD68" s="142" t="e">
        <f t="shared" si="66"/>
        <v>#N/A</v>
      </c>
      <c r="DE68" s="142" t="e">
        <f t="shared" si="67"/>
        <v>#N/A</v>
      </c>
      <c r="DF68" s="142" t="str">
        <f>IF(ISERROR(DE68),"",INDEX(Профиль!$B$2:CV266,DE68,2))</f>
        <v/>
      </c>
      <c r="DG68" s="142" t="e">
        <f t="shared" si="68"/>
        <v>#N/A</v>
      </c>
      <c r="EA68" s="142">
        <f>IF(ISNUMBER(SEARCH(Бланк!$I$16,D68)),MAX($EA$1:EA67)+1,0)</f>
        <v>0</v>
      </c>
      <c r="EB68" s="142" t="e">
        <f>VLOOKUP(F68,Профиль!A68:CI1582,2,FALSE)</f>
        <v>#N/A</v>
      </c>
      <c r="EC68" s="142" t="str">
        <f>IF(EA68&gt;0,VLOOKUP(Бланк!$I$16,D68:F68,3,FALSE),"")</f>
        <v/>
      </c>
      <c r="ED68" s="142" t="e">
        <f t="shared" si="69"/>
        <v>#N/A</v>
      </c>
      <c r="EE68" s="142" t="e">
        <f t="shared" si="70"/>
        <v>#N/A</v>
      </c>
      <c r="EF68" s="142" t="str">
        <f>IF(ISERROR(EE68),"",INDEX(Профиль!$B$2:DV266,EE68,2))</f>
        <v/>
      </c>
      <c r="EG68" s="142" t="e">
        <f t="shared" si="71"/>
        <v>#N/A</v>
      </c>
      <c r="FA68" s="142">
        <f>IF(ISNUMBER(SEARCH(Бланк!$I$18,D68)),MAX($FA$1:FA67)+1,0)</f>
        <v>0</v>
      </c>
      <c r="FB68" s="142" t="e">
        <f>VLOOKUP(F68,Профиль!A68:DI1582,2,FALSE)</f>
        <v>#N/A</v>
      </c>
      <c r="FC68" s="142" t="str">
        <f>IF(FA68&gt;0,VLOOKUP(Бланк!$I$18,D68:F68,3,FALSE),"")</f>
        <v/>
      </c>
      <c r="FD68" s="142" t="e">
        <f t="shared" si="72"/>
        <v>#N/A</v>
      </c>
      <c r="FE68" s="142" t="e">
        <f t="shared" si="73"/>
        <v>#N/A</v>
      </c>
      <c r="FF68" s="142" t="str">
        <f>IF(ISERROR(FE68),"",INDEX(Профиль!$B$2:EV266,FE68,2))</f>
        <v/>
      </c>
      <c r="FG68" s="142" t="e">
        <f t="shared" si="74"/>
        <v>#N/A</v>
      </c>
      <c r="FI68" s="142" t="str">
        <f t="shared" si="75"/>
        <v/>
      </c>
      <c r="FJ68" s="142" t="e">
        <f t="shared" si="76"/>
        <v>#N/A</v>
      </c>
      <c r="GA68" s="142">
        <f>IF(ISNUMBER(SEARCH(Бланк!$I$20,D68)),MAX($GA$1:GA67)+1,0)</f>
        <v>0</v>
      </c>
      <c r="GB68" s="142" t="e">
        <f>VLOOKUP(F68,Профиль!A68:EI1582,2,FALSE)</f>
        <v>#N/A</v>
      </c>
      <c r="GC68" s="142" t="str">
        <f>IF(GA68&gt;0,VLOOKUP(Бланк!$I$20,D68:F68,3,FALSE),"")</f>
        <v/>
      </c>
      <c r="GD68" s="142" t="e">
        <f t="shared" si="77"/>
        <v>#N/A</v>
      </c>
      <c r="GE68" s="142" t="e">
        <f t="shared" si="78"/>
        <v>#N/A</v>
      </c>
      <c r="GF68" s="142" t="str">
        <f>IF(ISERROR(GE68),"",INDEX(Профиль!$B$2:FV266,GE68,2))</f>
        <v/>
      </c>
      <c r="GG68" s="142" t="e">
        <f t="shared" si="79"/>
        <v>#N/A</v>
      </c>
      <c r="GI68" s="142" t="str">
        <f t="shared" si="80"/>
        <v/>
      </c>
      <c r="GJ68" s="142" t="e">
        <f t="shared" si="81"/>
        <v>#N/A</v>
      </c>
      <c r="HA68" s="142">
        <f>IF(ISNUMBER(SEARCH(Бланк!$I$22,D68)),MAX($HA$1:HA67)+1,0)</f>
        <v>0</v>
      </c>
      <c r="HB68" s="142" t="e">
        <f>VLOOKUP(F68,Профиль!A68:FI1582,2,FALSE)</f>
        <v>#N/A</v>
      </c>
      <c r="HC68" s="142" t="str">
        <f>IF(HA68&gt;0,VLOOKUP(Бланк!$I$22,D68:F68,3,FALSE),"")</f>
        <v/>
      </c>
      <c r="HD68" s="142" t="e">
        <f t="shared" si="82"/>
        <v>#N/A</v>
      </c>
      <c r="HE68" s="142" t="e">
        <f t="shared" si="83"/>
        <v>#N/A</v>
      </c>
      <c r="HF68" s="142" t="str">
        <f>IF(ISERROR(HE68),"",INDEX(Профиль!$B$2:GV266,HE68,2))</f>
        <v/>
      </c>
      <c r="HG68" s="142" t="e">
        <f t="shared" si="84"/>
        <v>#N/A</v>
      </c>
      <c r="IA68" s="142">
        <f>IF(ISNUMBER(SEARCH(Бланк!$I$24,D68)),MAX($IA$1:IA67)+1,0)</f>
        <v>0</v>
      </c>
      <c r="IB68" s="142" t="e">
        <f>VLOOKUP(F68,Профиль!A68:GI1582,2,FALSE)</f>
        <v>#N/A</v>
      </c>
      <c r="IC68" s="142" t="str">
        <f>IF(IA68&gt;0,VLOOKUP(Бланк!$I$24,D68:F68,3,FALSE),"")</f>
        <v/>
      </c>
      <c r="ID68" s="142" t="e">
        <f t="shared" si="85"/>
        <v>#N/A</v>
      </c>
      <c r="IE68" s="142" t="e">
        <f t="shared" si="86"/>
        <v>#N/A</v>
      </c>
      <c r="IF68" s="142" t="str">
        <f>IF(ISERROR(IE68),"",INDEX(Профиль!$B$2:HV266,IE68,2))</f>
        <v/>
      </c>
      <c r="IG68" s="142" t="e">
        <f>VLOOKUP(ROW(EA67),IA$2:$IC$201,3,FALSE)</f>
        <v>#N/A</v>
      </c>
      <c r="IJ68" s="142" t="e">
        <f t="shared" si="87"/>
        <v>#N/A</v>
      </c>
    </row>
    <row r="69" spans="1:244" x14ac:dyDescent="0.25">
      <c r="A69" s="142">
        <v>69</v>
      </c>
      <c r="B69" s="142">
        <f>IF(AND($E$1="ПУСТО",Профиль!B69&lt;&gt;""),MAX($B$1:B68)+1,IF(ISNUMBER(SEARCH($E$1,Профиль!G69)),MAX($B$1:B68)+1,0))</f>
        <v>0</v>
      </c>
      <c r="D69" s="142" t="str">
        <f>IF(ISERROR(F69),"",INDEX(Профиль!$B$2:$E$1001,F69,1))</f>
        <v/>
      </c>
      <c r="E69" s="142" t="str">
        <f>IF(ISERROR(F69),"",INDEX(Профиль!$B$2:$E$1001,F69,2))</f>
        <v/>
      </c>
      <c r="F69" s="142" t="e">
        <f>MATCH(ROW(A68),$B$2:B75,0)</f>
        <v>#N/A</v>
      </c>
      <c r="G69" s="142" t="str">
        <f>IF(AND(COUNTIF(D$2:D69,D69)=1,D69&lt;&gt;""),COUNT(G$1:G68)+1,"")</f>
        <v/>
      </c>
      <c r="H69" s="142" t="str">
        <f t="shared" si="52"/>
        <v/>
      </c>
      <c r="I69" s="142" t="e">
        <f t="shared" si="53"/>
        <v>#N/A</v>
      </c>
      <c r="J69" s="142">
        <f>IF(ISNUMBER(SEARCH(Бланк!$I$6,D69)),MAX($J$1:J68)+1,0)</f>
        <v>0</v>
      </c>
      <c r="K69" s="142" t="e">
        <f>VLOOKUP(F69,Профиль!A69:AI1583,2,FALSE)</f>
        <v>#N/A</v>
      </c>
      <c r="L69" s="142" t="str">
        <f>IF(J69&gt;0,VLOOKUP(Бланк!$I$6,D69:F79,3,FALSE),"")</f>
        <v/>
      </c>
      <c r="M69" s="142" t="e">
        <f t="shared" si="54"/>
        <v>#N/A</v>
      </c>
      <c r="N69" s="142" t="e">
        <f t="shared" si="55"/>
        <v>#N/A</v>
      </c>
      <c r="O69" s="142" t="str">
        <f>IF(ISERROR(N69),"",INDEX(Профиль!$B$2:DD15073,N69,2))</f>
        <v/>
      </c>
      <c r="P69" s="142" t="e">
        <f t="shared" si="56"/>
        <v>#N/A</v>
      </c>
      <c r="Q69" s="142">
        <f>IF(ISNUMBER(SEARCH(Бланк!$K$6,O69)),MAX($Q$1:Q68)+1,0)</f>
        <v>0</v>
      </c>
      <c r="R69" s="142" t="str">
        <f t="shared" si="57"/>
        <v/>
      </c>
      <c r="S69" s="142" t="e">
        <f t="shared" si="58"/>
        <v>#N/A</v>
      </c>
      <c r="AA69" s="142">
        <f>IF(ISNUMBER(SEARCH(Бланк!$I$8,D69)),MAX($AA$1:AA68)+1,0)</f>
        <v>0</v>
      </c>
      <c r="AB69" s="142" t="e">
        <f>VLOOKUP(F69,Профиль!A69:AI1583,2,FALSE)</f>
        <v>#N/A</v>
      </c>
      <c r="AC69" s="142" t="str">
        <f>IF(AA69&gt;0,VLOOKUP(Бланк!$I$8,D69:F69,3,FALSE),"")</f>
        <v/>
      </c>
      <c r="AD69" s="142" t="e">
        <f t="shared" si="59"/>
        <v>#N/A</v>
      </c>
      <c r="BA69" s="142">
        <f>IF(ISNUMBER(SEARCH(Бланк!$I$10,D69)),MAX($BA$1:BA68)+1,0)</f>
        <v>0</v>
      </c>
      <c r="BB69" s="142" t="e">
        <f>VLOOKUP(F69,Профиль!A69:AI1583,2,FALSE)</f>
        <v>#N/A</v>
      </c>
      <c r="BC69" s="142" t="str">
        <f>IF(BA69&gt;0,VLOOKUP(Бланк!$I$10,D69:F69,3,FALSE),"")</f>
        <v/>
      </c>
      <c r="BD69" s="142" t="e">
        <f t="shared" si="60"/>
        <v>#N/A</v>
      </c>
      <c r="BE69" s="142" t="e">
        <f t="shared" si="61"/>
        <v>#N/A</v>
      </c>
      <c r="CA69" s="142">
        <f>IF(ISNUMBER(SEARCH(Бланк!$I$12,D69)),MAX($CA$1:CA68)+1,0)</f>
        <v>0</v>
      </c>
      <c r="CB69" s="142" t="e">
        <f>VLOOKUP(F69,Профиль!A69:AI1583,2,FALSE)</f>
        <v>#N/A</v>
      </c>
      <c r="CC69" s="142" t="str">
        <f>IF(CA69&gt;0,VLOOKUP(Бланк!$I$12,D69:F69,3,FALSE),"")</f>
        <v/>
      </c>
      <c r="CD69" s="142" t="e">
        <f t="shared" si="62"/>
        <v>#N/A</v>
      </c>
      <c r="CE69" s="142" t="e">
        <f t="shared" si="63"/>
        <v>#N/A</v>
      </c>
      <c r="CF69" s="142" t="str">
        <f>IF(ISERROR(CE69),"",INDEX(Профиль!$B$2:BV267,CE69,2))</f>
        <v/>
      </c>
      <c r="CG69" s="142" t="e">
        <f t="shared" si="64"/>
        <v>#N/A</v>
      </c>
      <c r="CI69" s="142" t="str">
        <f t="shared" si="65"/>
        <v/>
      </c>
      <c r="DA69" s="142">
        <f>IF(ISNUMBER(SEARCH(Бланк!$I$14,D69)),MAX($DA$1:DA68)+1,0)</f>
        <v>0</v>
      </c>
      <c r="DB69" s="142" t="e">
        <f>VLOOKUP(F69,Профиль!A69:BI1583,2,FALSE)</f>
        <v>#N/A</v>
      </c>
      <c r="DC69" s="142" t="str">
        <f>IF(DA69&gt;0,VLOOKUP(Бланк!$I$14,D69:F69,3,FALSE),"")</f>
        <v/>
      </c>
      <c r="DD69" s="142" t="e">
        <f t="shared" si="66"/>
        <v>#N/A</v>
      </c>
      <c r="DE69" s="142" t="e">
        <f t="shared" si="67"/>
        <v>#N/A</v>
      </c>
      <c r="DF69" s="142" t="str">
        <f>IF(ISERROR(DE69),"",INDEX(Профиль!$B$2:CV267,DE69,2))</f>
        <v/>
      </c>
      <c r="DG69" s="142" t="e">
        <f t="shared" si="68"/>
        <v>#N/A</v>
      </c>
      <c r="EA69" s="142">
        <f>IF(ISNUMBER(SEARCH(Бланк!$I$16,D69)),MAX($EA$1:EA68)+1,0)</f>
        <v>0</v>
      </c>
      <c r="EB69" s="142" t="e">
        <f>VLOOKUP(F69,Профиль!A69:CI1583,2,FALSE)</f>
        <v>#N/A</v>
      </c>
      <c r="EC69" s="142" t="str">
        <f>IF(EA69&gt;0,VLOOKUP(Бланк!$I$16,D69:F69,3,FALSE),"")</f>
        <v/>
      </c>
      <c r="ED69" s="142" t="e">
        <f t="shared" si="69"/>
        <v>#N/A</v>
      </c>
      <c r="EE69" s="142" t="e">
        <f t="shared" si="70"/>
        <v>#N/A</v>
      </c>
      <c r="EF69" s="142" t="str">
        <f>IF(ISERROR(EE69),"",INDEX(Профиль!$B$2:DV267,EE69,2))</f>
        <v/>
      </c>
      <c r="EG69" s="142" t="e">
        <f t="shared" si="71"/>
        <v>#N/A</v>
      </c>
      <c r="FA69" s="142">
        <f>IF(ISNUMBER(SEARCH(Бланк!$I$18,D69)),MAX($FA$1:FA68)+1,0)</f>
        <v>0</v>
      </c>
      <c r="FB69" s="142" t="e">
        <f>VLOOKUP(F69,Профиль!A69:DI1583,2,FALSE)</f>
        <v>#N/A</v>
      </c>
      <c r="FC69" s="142" t="str">
        <f>IF(FA69&gt;0,VLOOKUP(Бланк!$I$18,D69:F69,3,FALSE),"")</f>
        <v/>
      </c>
      <c r="FD69" s="142" t="e">
        <f t="shared" si="72"/>
        <v>#N/A</v>
      </c>
      <c r="FE69" s="142" t="e">
        <f t="shared" si="73"/>
        <v>#N/A</v>
      </c>
      <c r="FF69" s="142" t="str">
        <f>IF(ISERROR(FE69),"",INDEX(Профиль!$B$2:EV267,FE69,2))</f>
        <v/>
      </c>
      <c r="FG69" s="142" t="e">
        <f t="shared" si="74"/>
        <v>#N/A</v>
      </c>
      <c r="FI69" s="142" t="str">
        <f t="shared" si="75"/>
        <v/>
      </c>
      <c r="FJ69" s="142" t="e">
        <f t="shared" si="76"/>
        <v>#N/A</v>
      </c>
      <c r="GA69" s="142">
        <f>IF(ISNUMBER(SEARCH(Бланк!$I$20,D69)),MAX($GA$1:GA68)+1,0)</f>
        <v>0</v>
      </c>
      <c r="GB69" s="142" t="e">
        <f>VLOOKUP(F69,Профиль!A69:EI1583,2,FALSE)</f>
        <v>#N/A</v>
      </c>
      <c r="GC69" s="142" t="str">
        <f>IF(GA69&gt;0,VLOOKUP(Бланк!$I$20,D69:F69,3,FALSE),"")</f>
        <v/>
      </c>
      <c r="GD69" s="142" t="e">
        <f t="shared" si="77"/>
        <v>#N/A</v>
      </c>
      <c r="GE69" s="142" t="e">
        <f t="shared" si="78"/>
        <v>#N/A</v>
      </c>
      <c r="GF69" s="142" t="str">
        <f>IF(ISERROR(GE69),"",INDEX(Профиль!$B$2:FV267,GE69,2))</f>
        <v/>
      </c>
      <c r="GG69" s="142" t="e">
        <f t="shared" si="79"/>
        <v>#N/A</v>
      </c>
      <c r="GI69" s="142" t="str">
        <f t="shared" si="80"/>
        <v/>
      </c>
      <c r="GJ69" s="142" t="e">
        <f t="shared" si="81"/>
        <v>#N/A</v>
      </c>
      <c r="HA69" s="142">
        <f>IF(ISNUMBER(SEARCH(Бланк!$I$22,D69)),MAX($HA$1:HA68)+1,0)</f>
        <v>0</v>
      </c>
      <c r="HB69" s="142" t="e">
        <f>VLOOKUP(F69,Профиль!A69:FI1583,2,FALSE)</f>
        <v>#N/A</v>
      </c>
      <c r="HC69" s="142" t="str">
        <f>IF(HA69&gt;0,VLOOKUP(Бланк!$I$22,D69:F69,3,FALSE),"")</f>
        <v/>
      </c>
      <c r="HD69" s="142" t="e">
        <f t="shared" si="82"/>
        <v>#N/A</v>
      </c>
      <c r="HE69" s="142" t="e">
        <f t="shared" si="83"/>
        <v>#N/A</v>
      </c>
      <c r="HF69" s="142" t="str">
        <f>IF(ISERROR(HE69),"",INDEX(Профиль!$B$2:GV267,HE69,2))</f>
        <v/>
      </c>
      <c r="HG69" s="142" t="e">
        <f t="shared" si="84"/>
        <v>#N/A</v>
      </c>
      <c r="IA69" s="142">
        <f>IF(ISNUMBER(SEARCH(Бланк!$I$24,D69)),MAX($IA$1:IA68)+1,0)</f>
        <v>0</v>
      </c>
      <c r="IB69" s="142" t="e">
        <f>VLOOKUP(F69,Профиль!A69:GI1583,2,FALSE)</f>
        <v>#N/A</v>
      </c>
      <c r="IC69" s="142" t="str">
        <f>IF(IA69&gt;0,VLOOKUP(Бланк!$I$24,D69:F69,3,FALSE),"")</f>
        <v/>
      </c>
      <c r="ID69" s="142" t="e">
        <f t="shared" si="85"/>
        <v>#N/A</v>
      </c>
      <c r="IE69" s="142" t="e">
        <f t="shared" si="86"/>
        <v>#N/A</v>
      </c>
      <c r="IF69" s="142" t="str">
        <f>IF(ISERROR(IE69),"",INDEX(Профиль!$B$2:HV267,IE69,2))</f>
        <v/>
      </c>
      <c r="IG69" s="142" t="e">
        <f>VLOOKUP(ROW(EA68),IA$2:$IC$201,3,FALSE)</f>
        <v>#N/A</v>
      </c>
      <c r="IJ69" s="142" t="e">
        <f t="shared" si="87"/>
        <v>#N/A</v>
      </c>
    </row>
    <row r="70" spans="1:244" x14ac:dyDescent="0.25">
      <c r="A70" s="142">
        <v>70</v>
      </c>
      <c r="B70" s="142">
        <f>IF(AND($E$1="ПУСТО",Профиль!B70&lt;&gt;""),MAX($B$1:B69)+1,IF(ISNUMBER(SEARCH($E$1,Профиль!G70)),MAX($B$1:B69)+1,0))</f>
        <v>0</v>
      </c>
      <c r="D70" s="142" t="str">
        <f>IF(ISERROR(F70),"",INDEX(Профиль!$B$2:$E$1001,F70,1))</f>
        <v/>
      </c>
      <c r="E70" s="142" t="str">
        <f>IF(ISERROR(F70),"",INDEX(Профиль!$B$2:$E$1001,F70,2))</f>
        <v/>
      </c>
      <c r="F70" s="142" t="e">
        <f>MATCH(ROW(A69),$B$2:B76,0)</f>
        <v>#N/A</v>
      </c>
      <c r="G70" s="142" t="str">
        <f>IF(AND(COUNTIF(D$2:D70,D70)=1,D70&lt;&gt;""),COUNT(G$1:G69)+1,"")</f>
        <v/>
      </c>
      <c r="H70" s="142" t="str">
        <f t="shared" si="52"/>
        <v/>
      </c>
      <c r="I70" s="142" t="e">
        <f t="shared" si="53"/>
        <v>#N/A</v>
      </c>
      <c r="J70" s="142">
        <f>IF(ISNUMBER(SEARCH(Бланк!$I$6,D70)),MAX($J$1:J69)+1,0)</f>
        <v>0</v>
      </c>
      <c r="K70" s="142" t="e">
        <f>VLOOKUP(F70,Профиль!A70:AI1584,2,FALSE)</f>
        <v>#N/A</v>
      </c>
      <c r="L70" s="142" t="str">
        <f>IF(J70&gt;0,VLOOKUP(Бланк!$I$6,D70:F80,3,FALSE),"")</f>
        <v/>
      </c>
      <c r="M70" s="142" t="e">
        <f t="shared" si="54"/>
        <v>#N/A</v>
      </c>
      <c r="N70" s="142" t="e">
        <f t="shared" si="55"/>
        <v>#N/A</v>
      </c>
      <c r="O70" s="142" t="str">
        <f>IF(ISERROR(N70),"",INDEX(Профиль!$B$2:DD15074,N70,2))</f>
        <v/>
      </c>
      <c r="P70" s="142" t="e">
        <f t="shared" si="56"/>
        <v>#N/A</v>
      </c>
      <c r="Q70" s="142">
        <f>IF(ISNUMBER(SEARCH(Бланк!$K$6,O70)),MAX($Q$1:Q69)+1,0)</f>
        <v>0</v>
      </c>
      <c r="R70" s="142" t="str">
        <f t="shared" si="57"/>
        <v/>
      </c>
      <c r="S70" s="142" t="e">
        <f t="shared" si="58"/>
        <v>#N/A</v>
      </c>
      <c r="AA70" s="142">
        <f>IF(ISNUMBER(SEARCH(Бланк!$I$8,D70)),MAX($AA$1:AA69)+1,0)</f>
        <v>0</v>
      </c>
      <c r="AB70" s="142" t="e">
        <f>VLOOKUP(F70,Профиль!A70:AI1584,2,FALSE)</f>
        <v>#N/A</v>
      </c>
      <c r="AC70" s="142" t="str">
        <f>IF(AA70&gt;0,VLOOKUP(Бланк!$I$8,D70:F70,3,FALSE),"")</f>
        <v/>
      </c>
      <c r="AD70" s="142" t="e">
        <f t="shared" si="59"/>
        <v>#N/A</v>
      </c>
      <c r="BA70" s="142">
        <f>IF(ISNUMBER(SEARCH(Бланк!$I$10,D70)),MAX($BA$1:BA69)+1,0)</f>
        <v>0</v>
      </c>
      <c r="BB70" s="142" t="e">
        <f>VLOOKUP(F70,Профиль!A70:AI1584,2,FALSE)</f>
        <v>#N/A</v>
      </c>
      <c r="BC70" s="142" t="str">
        <f>IF(BA70&gt;0,VLOOKUP(Бланк!$I$10,D70:F70,3,FALSE),"")</f>
        <v/>
      </c>
      <c r="BD70" s="142" t="e">
        <f t="shared" si="60"/>
        <v>#N/A</v>
      </c>
      <c r="BE70" s="142" t="e">
        <f t="shared" si="61"/>
        <v>#N/A</v>
      </c>
      <c r="CA70" s="142">
        <f>IF(ISNUMBER(SEARCH(Бланк!$I$12,D70)),MAX($CA$1:CA69)+1,0)</f>
        <v>0</v>
      </c>
      <c r="CB70" s="142" t="e">
        <f>VLOOKUP(F70,Профиль!A70:AI1584,2,FALSE)</f>
        <v>#N/A</v>
      </c>
      <c r="CC70" s="142" t="str">
        <f>IF(CA70&gt;0,VLOOKUP(Бланк!$I$12,D70:F70,3,FALSE),"")</f>
        <v/>
      </c>
      <c r="CD70" s="142" t="e">
        <f t="shared" si="62"/>
        <v>#N/A</v>
      </c>
      <c r="CE70" s="142" t="e">
        <f t="shared" si="63"/>
        <v>#N/A</v>
      </c>
      <c r="CF70" s="142" t="str">
        <f>IF(ISERROR(CE70),"",INDEX(Профиль!$B$2:BV268,CE70,2))</f>
        <v/>
      </c>
      <c r="CG70" s="142" t="e">
        <f t="shared" si="64"/>
        <v>#N/A</v>
      </c>
      <c r="CI70" s="142" t="str">
        <f t="shared" si="65"/>
        <v/>
      </c>
      <c r="DA70" s="142">
        <f>IF(ISNUMBER(SEARCH(Бланк!$I$14,D70)),MAX($DA$1:DA69)+1,0)</f>
        <v>0</v>
      </c>
      <c r="DB70" s="142" t="e">
        <f>VLOOKUP(F70,Профиль!A70:BI1584,2,FALSE)</f>
        <v>#N/A</v>
      </c>
      <c r="DC70" s="142" t="str">
        <f>IF(DA70&gt;0,VLOOKUP(Бланк!$I$14,D70:F70,3,FALSE),"")</f>
        <v/>
      </c>
      <c r="DD70" s="142" t="e">
        <f t="shared" si="66"/>
        <v>#N/A</v>
      </c>
      <c r="DE70" s="142" t="e">
        <f t="shared" si="67"/>
        <v>#N/A</v>
      </c>
      <c r="DF70" s="142" t="str">
        <f>IF(ISERROR(DE70),"",INDEX(Профиль!$B$2:CV268,DE70,2))</f>
        <v/>
      </c>
      <c r="DG70" s="142" t="e">
        <f t="shared" si="68"/>
        <v>#N/A</v>
      </c>
      <c r="EA70" s="142">
        <f>IF(ISNUMBER(SEARCH(Бланк!$I$16,D70)),MAX($EA$1:EA69)+1,0)</f>
        <v>0</v>
      </c>
      <c r="EB70" s="142" t="e">
        <f>VLOOKUP(F70,Профиль!A70:CI1584,2,FALSE)</f>
        <v>#N/A</v>
      </c>
      <c r="EC70" s="142" t="str">
        <f>IF(EA70&gt;0,VLOOKUP(Бланк!$I$16,D70:F70,3,FALSE),"")</f>
        <v/>
      </c>
      <c r="ED70" s="142" t="e">
        <f t="shared" si="69"/>
        <v>#N/A</v>
      </c>
      <c r="EE70" s="142" t="e">
        <f t="shared" si="70"/>
        <v>#N/A</v>
      </c>
      <c r="EF70" s="142" t="str">
        <f>IF(ISERROR(EE70),"",INDEX(Профиль!$B$2:DV268,EE70,2))</f>
        <v/>
      </c>
      <c r="EG70" s="142" t="e">
        <f t="shared" si="71"/>
        <v>#N/A</v>
      </c>
      <c r="FA70" s="142">
        <f>IF(ISNUMBER(SEARCH(Бланк!$I$18,D70)),MAX($FA$1:FA69)+1,0)</f>
        <v>0</v>
      </c>
      <c r="FB70" s="142" t="e">
        <f>VLOOKUP(F70,Профиль!A70:DI1584,2,FALSE)</f>
        <v>#N/A</v>
      </c>
      <c r="FC70" s="142" t="str">
        <f>IF(FA70&gt;0,VLOOKUP(Бланк!$I$18,D70:F70,3,FALSE),"")</f>
        <v/>
      </c>
      <c r="FD70" s="142" t="e">
        <f t="shared" si="72"/>
        <v>#N/A</v>
      </c>
      <c r="FE70" s="142" t="e">
        <f t="shared" si="73"/>
        <v>#N/A</v>
      </c>
      <c r="FF70" s="142" t="str">
        <f>IF(ISERROR(FE70),"",INDEX(Профиль!$B$2:EV268,FE70,2))</f>
        <v/>
      </c>
      <c r="FG70" s="142" t="e">
        <f t="shared" si="74"/>
        <v>#N/A</v>
      </c>
      <c r="FI70" s="142" t="str">
        <f t="shared" si="75"/>
        <v/>
      </c>
      <c r="FJ70" s="142" t="e">
        <f t="shared" si="76"/>
        <v>#N/A</v>
      </c>
      <c r="GA70" s="142">
        <f>IF(ISNUMBER(SEARCH(Бланк!$I$20,D70)),MAX($GA$1:GA69)+1,0)</f>
        <v>0</v>
      </c>
      <c r="GB70" s="142" t="e">
        <f>VLOOKUP(F70,Профиль!A70:EI1584,2,FALSE)</f>
        <v>#N/A</v>
      </c>
      <c r="GC70" s="142" t="str">
        <f>IF(GA70&gt;0,VLOOKUP(Бланк!$I$20,D70:F70,3,FALSE),"")</f>
        <v/>
      </c>
      <c r="GD70" s="142" t="e">
        <f t="shared" si="77"/>
        <v>#N/A</v>
      </c>
      <c r="GE70" s="142" t="e">
        <f t="shared" si="78"/>
        <v>#N/A</v>
      </c>
      <c r="GF70" s="142" t="str">
        <f>IF(ISERROR(GE70),"",INDEX(Профиль!$B$2:FV268,GE70,2))</f>
        <v/>
      </c>
      <c r="GG70" s="142" t="e">
        <f t="shared" si="79"/>
        <v>#N/A</v>
      </c>
      <c r="GI70" s="142" t="str">
        <f t="shared" si="80"/>
        <v/>
      </c>
      <c r="GJ70" s="142" t="e">
        <f t="shared" si="81"/>
        <v>#N/A</v>
      </c>
      <c r="HA70" s="142">
        <f>IF(ISNUMBER(SEARCH(Бланк!$I$22,D70)),MAX($HA$1:HA69)+1,0)</f>
        <v>0</v>
      </c>
      <c r="HB70" s="142" t="e">
        <f>VLOOKUP(F70,Профиль!A70:FI1584,2,FALSE)</f>
        <v>#N/A</v>
      </c>
      <c r="HC70" s="142" t="str">
        <f>IF(HA70&gt;0,VLOOKUP(Бланк!$I$22,D70:F70,3,FALSE),"")</f>
        <v/>
      </c>
      <c r="HD70" s="142" t="e">
        <f t="shared" si="82"/>
        <v>#N/A</v>
      </c>
      <c r="HE70" s="142" t="e">
        <f t="shared" si="83"/>
        <v>#N/A</v>
      </c>
      <c r="HF70" s="142" t="str">
        <f>IF(ISERROR(HE70),"",INDEX(Профиль!$B$2:GV268,HE70,2))</f>
        <v/>
      </c>
      <c r="HG70" s="142" t="e">
        <f t="shared" si="84"/>
        <v>#N/A</v>
      </c>
      <c r="IA70" s="142">
        <f>IF(ISNUMBER(SEARCH(Бланк!$I$24,D70)),MAX($IA$1:IA69)+1,0)</f>
        <v>0</v>
      </c>
      <c r="IB70" s="142" t="e">
        <f>VLOOKUP(F70,Профиль!A70:GI1584,2,FALSE)</f>
        <v>#N/A</v>
      </c>
      <c r="IC70" s="142" t="str">
        <f>IF(IA70&gt;0,VLOOKUP(Бланк!$I$24,D70:F70,3,FALSE),"")</f>
        <v/>
      </c>
      <c r="ID70" s="142" t="e">
        <f t="shared" si="85"/>
        <v>#N/A</v>
      </c>
      <c r="IE70" s="142" t="e">
        <f t="shared" si="86"/>
        <v>#N/A</v>
      </c>
      <c r="IF70" s="142" t="str">
        <f>IF(ISERROR(IE70),"",INDEX(Профиль!$B$2:HV268,IE70,2))</f>
        <v/>
      </c>
      <c r="IG70" s="142" t="e">
        <f>VLOOKUP(ROW(EA69),IA$2:$IC$201,3,FALSE)</f>
        <v>#N/A</v>
      </c>
      <c r="IJ70" s="142" t="e">
        <f t="shared" si="87"/>
        <v>#N/A</v>
      </c>
    </row>
    <row r="71" spans="1:244" x14ac:dyDescent="0.25">
      <c r="A71" s="142">
        <v>71</v>
      </c>
      <c r="B71" s="142">
        <f>IF(AND($E$1="ПУСТО",Профиль!B71&lt;&gt;""),MAX($B$1:B70)+1,IF(ISNUMBER(SEARCH($E$1,Профиль!G71)),MAX($B$1:B70)+1,0))</f>
        <v>0</v>
      </c>
      <c r="D71" s="142" t="str">
        <f>IF(ISERROR(F71),"",INDEX(Профиль!$B$2:$E$1001,F71,1))</f>
        <v/>
      </c>
      <c r="E71" s="142" t="str">
        <f>IF(ISERROR(F71),"",INDEX(Профиль!$B$2:$E$1001,F71,2))</f>
        <v/>
      </c>
      <c r="F71" s="142" t="e">
        <f>MATCH(ROW(A70),$B$2:B77,0)</f>
        <v>#N/A</v>
      </c>
      <c r="G71" s="142" t="str">
        <f>IF(AND(COUNTIF(D$2:D71,D71)=1,D71&lt;&gt;""),COUNT(G$1:G70)+1,"")</f>
        <v/>
      </c>
      <c r="H71" s="142" t="str">
        <f t="shared" si="52"/>
        <v/>
      </c>
      <c r="I71" s="142" t="e">
        <f t="shared" si="53"/>
        <v>#N/A</v>
      </c>
      <c r="J71" s="142">
        <f>IF(ISNUMBER(SEARCH(Бланк!$I$6,D71)),MAX($J$1:J70)+1,0)</f>
        <v>0</v>
      </c>
      <c r="K71" s="142" t="e">
        <f>VLOOKUP(F71,Профиль!A71:AI1585,2,FALSE)</f>
        <v>#N/A</v>
      </c>
      <c r="L71" s="142" t="str">
        <f>IF(J71&gt;0,VLOOKUP(Бланк!$I$6,D71:F81,3,FALSE),"")</f>
        <v/>
      </c>
      <c r="M71" s="142" t="e">
        <f t="shared" si="54"/>
        <v>#N/A</v>
      </c>
      <c r="N71" s="142" t="e">
        <f t="shared" si="55"/>
        <v>#N/A</v>
      </c>
      <c r="O71" s="142" t="str">
        <f>IF(ISERROR(N71),"",INDEX(Профиль!$B$2:DD15075,N71,2))</f>
        <v/>
      </c>
      <c r="P71" s="142" t="e">
        <f t="shared" si="56"/>
        <v>#N/A</v>
      </c>
      <c r="Q71" s="142">
        <f>IF(ISNUMBER(SEARCH(Бланк!$K$6,O71)),MAX($Q$1:Q70)+1,0)</f>
        <v>0</v>
      </c>
      <c r="R71" s="142" t="str">
        <f t="shared" si="57"/>
        <v/>
      </c>
      <c r="S71" s="142" t="e">
        <f t="shared" si="58"/>
        <v>#N/A</v>
      </c>
      <c r="AA71" s="142">
        <f>IF(ISNUMBER(SEARCH(Бланк!$I$8,D71)),MAX($AA$1:AA70)+1,0)</f>
        <v>0</v>
      </c>
      <c r="AB71" s="142" t="e">
        <f>VLOOKUP(F71,Профиль!A71:AI1585,2,FALSE)</f>
        <v>#N/A</v>
      </c>
      <c r="AC71" s="142" t="str">
        <f>IF(AA71&gt;0,VLOOKUP(Бланк!$I$8,D71:F71,3,FALSE),"")</f>
        <v/>
      </c>
      <c r="AD71" s="142" t="e">
        <f t="shared" si="59"/>
        <v>#N/A</v>
      </c>
      <c r="BA71" s="142">
        <f>IF(ISNUMBER(SEARCH(Бланк!$I$10,D71)),MAX($BA$1:BA70)+1,0)</f>
        <v>0</v>
      </c>
      <c r="BB71" s="142" t="e">
        <f>VLOOKUP(F71,Профиль!A71:AI1585,2,FALSE)</f>
        <v>#N/A</v>
      </c>
      <c r="BC71" s="142" t="str">
        <f>IF(BA71&gt;0,VLOOKUP(Бланк!$I$10,D71:F71,3,FALSE),"")</f>
        <v/>
      </c>
      <c r="BD71" s="142" t="e">
        <f t="shared" si="60"/>
        <v>#N/A</v>
      </c>
      <c r="BE71" s="142" t="e">
        <f t="shared" si="61"/>
        <v>#N/A</v>
      </c>
      <c r="CA71" s="142">
        <f>IF(ISNUMBER(SEARCH(Бланк!$I$12,D71)),MAX($CA$1:CA70)+1,0)</f>
        <v>0</v>
      </c>
      <c r="CB71" s="142" t="e">
        <f>VLOOKUP(F71,Профиль!A71:AI1585,2,FALSE)</f>
        <v>#N/A</v>
      </c>
      <c r="CC71" s="142" t="str">
        <f>IF(CA71&gt;0,VLOOKUP(Бланк!$I$12,D71:F71,3,FALSE),"")</f>
        <v/>
      </c>
      <c r="CD71" s="142" t="e">
        <f t="shared" si="62"/>
        <v>#N/A</v>
      </c>
      <c r="CE71" s="142" t="e">
        <f t="shared" si="63"/>
        <v>#N/A</v>
      </c>
      <c r="CF71" s="142" t="str">
        <f>IF(ISERROR(CE71),"",INDEX(Профиль!$B$2:BV269,CE71,2))</f>
        <v/>
      </c>
      <c r="CG71" s="142" t="e">
        <f t="shared" si="64"/>
        <v>#N/A</v>
      </c>
      <c r="CI71" s="142" t="str">
        <f t="shared" si="65"/>
        <v/>
      </c>
      <c r="DA71" s="142">
        <f>IF(ISNUMBER(SEARCH(Бланк!$I$14,D71)),MAX($DA$1:DA70)+1,0)</f>
        <v>0</v>
      </c>
      <c r="DB71" s="142" t="e">
        <f>VLOOKUP(F71,Профиль!A71:BI1585,2,FALSE)</f>
        <v>#N/A</v>
      </c>
      <c r="DC71" s="142" t="str">
        <f>IF(DA71&gt;0,VLOOKUP(Бланк!$I$14,D71:F71,3,FALSE),"")</f>
        <v/>
      </c>
      <c r="DD71" s="142" t="e">
        <f t="shared" si="66"/>
        <v>#N/A</v>
      </c>
      <c r="DE71" s="142" t="e">
        <f t="shared" si="67"/>
        <v>#N/A</v>
      </c>
      <c r="DF71" s="142" t="str">
        <f>IF(ISERROR(DE71),"",INDEX(Профиль!$B$2:CV269,DE71,2))</f>
        <v/>
      </c>
      <c r="DG71" s="142" t="e">
        <f t="shared" si="68"/>
        <v>#N/A</v>
      </c>
      <c r="EA71" s="142">
        <f>IF(ISNUMBER(SEARCH(Бланк!$I$16,D71)),MAX($EA$1:EA70)+1,0)</f>
        <v>0</v>
      </c>
      <c r="EB71" s="142" t="e">
        <f>VLOOKUP(F71,Профиль!A71:CI1585,2,FALSE)</f>
        <v>#N/A</v>
      </c>
      <c r="EC71" s="142" t="str">
        <f>IF(EA71&gt;0,VLOOKUP(Бланк!$I$16,D71:F71,3,FALSE),"")</f>
        <v/>
      </c>
      <c r="ED71" s="142" t="e">
        <f t="shared" si="69"/>
        <v>#N/A</v>
      </c>
      <c r="EE71" s="142" t="e">
        <f t="shared" si="70"/>
        <v>#N/A</v>
      </c>
      <c r="EF71" s="142" t="str">
        <f>IF(ISERROR(EE71),"",INDEX(Профиль!$B$2:DV269,EE71,2))</f>
        <v/>
      </c>
      <c r="EG71" s="142" t="e">
        <f t="shared" si="71"/>
        <v>#N/A</v>
      </c>
      <c r="FA71" s="142">
        <f>IF(ISNUMBER(SEARCH(Бланк!$I$18,D71)),MAX($FA$1:FA70)+1,0)</f>
        <v>0</v>
      </c>
      <c r="FB71" s="142" t="e">
        <f>VLOOKUP(F71,Профиль!A71:DI1585,2,FALSE)</f>
        <v>#N/A</v>
      </c>
      <c r="FC71" s="142" t="str">
        <f>IF(FA71&gt;0,VLOOKUP(Бланк!$I$18,D71:F71,3,FALSE),"")</f>
        <v/>
      </c>
      <c r="FD71" s="142" t="e">
        <f t="shared" si="72"/>
        <v>#N/A</v>
      </c>
      <c r="FE71" s="142" t="e">
        <f t="shared" si="73"/>
        <v>#N/A</v>
      </c>
      <c r="FF71" s="142" t="str">
        <f>IF(ISERROR(FE71),"",INDEX(Профиль!$B$2:EV269,FE71,2))</f>
        <v/>
      </c>
      <c r="FG71" s="142" t="e">
        <f t="shared" si="74"/>
        <v>#N/A</v>
      </c>
      <c r="FI71" s="142" t="str">
        <f t="shared" si="75"/>
        <v/>
      </c>
      <c r="FJ71" s="142" t="e">
        <f t="shared" si="76"/>
        <v>#N/A</v>
      </c>
      <c r="GA71" s="142">
        <f>IF(ISNUMBER(SEARCH(Бланк!$I$20,D71)),MAX($GA$1:GA70)+1,0)</f>
        <v>0</v>
      </c>
      <c r="GB71" s="142" t="e">
        <f>VLOOKUP(F71,Профиль!A71:EI1585,2,FALSE)</f>
        <v>#N/A</v>
      </c>
      <c r="GC71" s="142" t="str">
        <f>IF(GA71&gt;0,VLOOKUP(Бланк!$I$20,D71:F71,3,FALSE),"")</f>
        <v/>
      </c>
      <c r="GD71" s="142" t="e">
        <f t="shared" si="77"/>
        <v>#N/A</v>
      </c>
      <c r="GE71" s="142" t="e">
        <f t="shared" si="78"/>
        <v>#N/A</v>
      </c>
      <c r="GF71" s="142" t="str">
        <f>IF(ISERROR(GE71),"",INDEX(Профиль!$B$2:FV269,GE71,2))</f>
        <v/>
      </c>
      <c r="GG71" s="142" t="e">
        <f t="shared" si="79"/>
        <v>#N/A</v>
      </c>
      <c r="GI71" s="142" t="str">
        <f t="shared" si="80"/>
        <v/>
      </c>
      <c r="GJ71" s="142" t="e">
        <f t="shared" si="81"/>
        <v>#N/A</v>
      </c>
      <c r="HA71" s="142">
        <f>IF(ISNUMBER(SEARCH(Бланк!$I$22,D71)),MAX($HA$1:HA70)+1,0)</f>
        <v>0</v>
      </c>
      <c r="HB71" s="142" t="e">
        <f>VLOOKUP(F71,Профиль!A71:FI1585,2,FALSE)</f>
        <v>#N/A</v>
      </c>
      <c r="HC71" s="142" t="str">
        <f>IF(HA71&gt;0,VLOOKUP(Бланк!$I$22,D71:F71,3,FALSE),"")</f>
        <v/>
      </c>
      <c r="HD71" s="142" t="e">
        <f t="shared" si="82"/>
        <v>#N/A</v>
      </c>
      <c r="HE71" s="142" t="e">
        <f t="shared" si="83"/>
        <v>#N/A</v>
      </c>
      <c r="HF71" s="142" t="str">
        <f>IF(ISERROR(HE71),"",INDEX(Профиль!$B$2:GV269,HE71,2))</f>
        <v/>
      </c>
      <c r="HG71" s="142" t="e">
        <f t="shared" si="84"/>
        <v>#N/A</v>
      </c>
      <c r="IA71" s="142">
        <f>IF(ISNUMBER(SEARCH(Бланк!$I$24,D71)),MAX($IA$1:IA70)+1,0)</f>
        <v>0</v>
      </c>
      <c r="IB71" s="142" t="e">
        <f>VLOOKUP(F71,Профиль!A71:GI1585,2,FALSE)</f>
        <v>#N/A</v>
      </c>
      <c r="IC71" s="142" t="str">
        <f>IF(IA71&gt;0,VLOOKUP(Бланк!$I$24,D71:F71,3,FALSE),"")</f>
        <v/>
      </c>
      <c r="ID71" s="142" t="e">
        <f t="shared" si="85"/>
        <v>#N/A</v>
      </c>
      <c r="IE71" s="142" t="e">
        <f t="shared" si="86"/>
        <v>#N/A</v>
      </c>
      <c r="IF71" s="142" t="str">
        <f>IF(ISERROR(IE71),"",INDEX(Профиль!$B$2:HV269,IE71,2))</f>
        <v/>
      </c>
      <c r="IG71" s="142" t="e">
        <f>VLOOKUP(ROW(EA70),IA$2:$IC$201,3,FALSE)</f>
        <v>#N/A</v>
      </c>
      <c r="IJ71" s="142" t="e">
        <f t="shared" si="87"/>
        <v>#N/A</v>
      </c>
    </row>
    <row r="72" spans="1:244" x14ac:dyDescent="0.25">
      <c r="A72" s="142">
        <v>72</v>
      </c>
      <c r="B72" s="142">
        <f>IF(AND($E$1="ПУСТО",Профиль!B72&lt;&gt;""),MAX($B$1:B71)+1,IF(ISNUMBER(SEARCH($E$1,Профиль!G72)),MAX($B$1:B71)+1,0))</f>
        <v>0</v>
      </c>
      <c r="D72" s="142" t="str">
        <f>IF(ISERROR(F72),"",INDEX(Профиль!$B$2:$E$1001,F72,1))</f>
        <v/>
      </c>
      <c r="E72" s="142" t="str">
        <f>IF(ISERROR(F72),"",INDEX(Профиль!$B$2:$E$1001,F72,2))</f>
        <v/>
      </c>
      <c r="F72" s="142" t="e">
        <f>MATCH(ROW(A71),$B$2:B78,0)</f>
        <v>#N/A</v>
      </c>
      <c r="G72" s="142" t="str">
        <f>IF(AND(COUNTIF(D$2:D72,D72)=1,D72&lt;&gt;""),COUNT(G$1:G71)+1,"")</f>
        <v/>
      </c>
      <c r="H72" s="142" t="str">
        <f t="shared" si="52"/>
        <v/>
      </c>
      <c r="I72" s="142" t="e">
        <f t="shared" si="53"/>
        <v>#N/A</v>
      </c>
      <c r="J72" s="142">
        <f>IF(ISNUMBER(SEARCH(Бланк!$I$6,D72)),MAX($J$1:J71)+1,0)</f>
        <v>0</v>
      </c>
      <c r="K72" s="142" t="e">
        <f>VLOOKUP(F72,Профиль!A72:AI1586,2,FALSE)</f>
        <v>#N/A</v>
      </c>
      <c r="L72" s="142" t="str">
        <f>IF(J72&gt;0,VLOOKUP(Бланк!$I$6,D72:F82,3,FALSE),"")</f>
        <v/>
      </c>
      <c r="M72" s="142" t="e">
        <f t="shared" si="54"/>
        <v>#N/A</v>
      </c>
      <c r="N72" s="142" t="e">
        <f t="shared" si="55"/>
        <v>#N/A</v>
      </c>
      <c r="O72" s="142" t="str">
        <f>IF(ISERROR(N72),"",INDEX(Профиль!$B$2:DD15076,N72,2))</f>
        <v/>
      </c>
      <c r="P72" s="142" t="e">
        <f t="shared" si="56"/>
        <v>#N/A</v>
      </c>
      <c r="Q72" s="142">
        <f>IF(ISNUMBER(SEARCH(Бланк!$K$6,O72)),MAX($Q$1:Q71)+1,0)</f>
        <v>0</v>
      </c>
      <c r="R72" s="142" t="str">
        <f t="shared" si="57"/>
        <v/>
      </c>
      <c r="S72" s="142" t="e">
        <f t="shared" si="58"/>
        <v>#N/A</v>
      </c>
      <c r="AA72" s="142">
        <f>IF(ISNUMBER(SEARCH(Бланк!$I$8,D72)),MAX($AA$1:AA71)+1,0)</f>
        <v>0</v>
      </c>
      <c r="AB72" s="142" t="e">
        <f>VLOOKUP(F72,Профиль!A72:AI1586,2,FALSE)</f>
        <v>#N/A</v>
      </c>
      <c r="AC72" s="142" t="str">
        <f>IF(AA72&gt;0,VLOOKUP(Бланк!$I$8,D72:F72,3,FALSE),"")</f>
        <v/>
      </c>
      <c r="AD72" s="142" t="e">
        <f t="shared" si="59"/>
        <v>#N/A</v>
      </c>
      <c r="BA72" s="142">
        <f>IF(ISNUMBER(SEARCH(Бланк!$I$10,D72)),MAX($BA$1:BA71)+1,0)</f>
        <v>0</v>
      </c>
      <c r="BB72" s="142" t="e">
        <f>VLOOKUP(F72,Профиль!A72:AI1586,2,FALSE)</f>
        <v>#N/A</v>
      </c>
      <c r="BC72" s="142" t="str">
        <f>IF(BA72&gt;0,VLOOKUP(Бланк!$I$10,D72:F72,3,FALSE),"")</f>
        <v/>
      </c>
      <c r="BD72" s="142" t="e">
        <f t="shared" si="60"/>
        <v>#N/A</v>
      </c>
      <c r="BE72" s="142" t="e">
        <f t="shared" si="61"/>
        <v>#N/A</v>
      </c>
      <c r="CA72" s="142">
        <f>IF(ISNUMBER(SEARCH(Бланк!$I$12,D72)),MAX($CA$1:CA71)+1,0)</f>
        <v>0</v>
      </c>
      <c r="CB72" s="142" t="e">
        <f>VLOOKUP(F72,Профиль!A72:AI1586,2,FALSE)</f>
        <v>#N/A</v>
      </c>
      <c r="CC72" s="142" t="str">
        <f>IF(CA72&gt;0,VLOOKUP(Бланк!$I$12,D72:F72,3,FALSE),"")</f>
        <v/>
      </c>
      <c r="CD72" s="142" t="e">
        <f t="shared" si="62"/>
        <v>#N/A</v>
      </c>
      <c r="CE72" s="142" t="e">
        <f t="shared" si="63"/>
        <v>#N/A</v>
      </c>
      <c r="CF72" s="142" t="str">
        <f>IF(ISERROR(CE72),"",INDEX(Профиль!$B$2:BV270,CE72,2))</f>
        <v/>
      </c>
      <c r="CG72" s="142" t="e">
        <f t="shared" si="64"/>
        <v>#N/A</v>
      </c>
      <c r="CI72" s="142" t="str">
        <f t="shared" si="65"/>
        <v/>
      </c>
      <c r="DA72" s="142">
        <f>IF(ISNUMBER(SEARCH(Бланк!$I$14,D72)),MAX($DA$1:DA71)+1,0)</f>
        <v>0</v>
      </c>
      <c r="DB72" s="142" t="e">
        <f>VLOOKUP(F72,Профиль!A72:BI1586,2,FALSE)</f>
        <v>#N/A</v>
      </c>
      <c r="DC72" s="142" t="str">
        <f>IF(DA72&gt;0,VLOOKUP(Бланк!$I$14,D72:F72,3,FALSE),"")</f>
        <v/>
      </c>
      <c r="DD72" s="142" t="e">
        <f t="shared" si="66"/>
        <v>#N/A</v>
      </c>
      <c r="DE72" s="142" t="e">
        <f t="shared" si="67"/>
        <v>#N/A</v>
      </c>
      <c r="DF72" s="142" t="str">
        <f>IF(ISERROR(DE72),"",INDEX(Профиль!$B$2:CV270,DE72,2))</f>
        <v/>
      </c>
      <c r="DG72" s="142" t="e">
        <f t="shared" si="68"/>
        <v>#N/A</v>
      </c>
      <c r="EA72" s="142">
        <f>IF(ISNUMBER(SEARCH(Бланк!$I$16,D72)),MAX($EA$1:EA71)+1,0)</f>
        <v>0</v>
      </c>
      <c r="EB72" s="142" t="e">
        <f>VLOOKUP(F72,Профиль!A72:CI1586,2,FALSE)</f>
        <v>#N/A</v>
      </c>
      <c r="EC72" s="142" t="str">
        <f>IF(EA72&gt;0,VLOOKUP(Бланк!$I$16,D72:F72,3,FALSE),"")</f>
        <v/>
      </c>
      <c r="ED72" s="142" t="e">
        <f t="shared" si="69"/>
        <v>#N/A</v>
      </c>
      <c r="EE72" s="142" t="e">
        <f t="shared" si="70"/>
        <v>#N/A</v>
      </c>
      <c r="EF72" s="142" t="str">
        <f>IF(ISERROR(EE72),"",INDEX(Профиль!$B$2:DV270,EE72,2))</f>
        <v/>
      </c>
      <c r="EG72" s="142" t="e">
        <f t="shared" si="71"/>
        <v>#N/A</v>
      </c>
      <c r="FA72" s="142">
        <f>IF(ISNUMBER(SEARCH(Бланк!$I$18,D72)),MAX($FA$1:FA71)+1,0)</f>
        <v>0</v>
      </c>
      <c r="FB72" s="142" t="e">
        <f>VLOOKUP(F72,Профиль!A72:DI1586,2,FALSE)</f>
        <v>#N/A</v>
      </c>
      <c r="FC72" s="142" t="str">
        <f>IF(FA72&gt;0,VLOOKUP(Бланк!$I$18,D72:F72,3,FALSE),"")</f>
        <v/>
      </c>
      <c r="FD72" s="142" t="e">
        <f t="shared" si="72"/>
        <v>#N/A</v>
      </c>
      <c r="FE72" s="142" t="e">
        <f t="shared" si="73"/>
        <v>#N/A</v>
      </c>
      <c r="FF72" s="142" t="str">
        <f>IF(ISERROR(FE72),"",INDEX(Профиль!$B$2:EV270,FE72,2))</f>
        <v/>
      </c>
      <c r="FG72" s="142" t="e">
        <f t="shared" si="74"/>
        <v>#N/A</v>
      </c>
      <c r="FI72" s="142" t="str">
        <f t="shared" si="75"/>
        <v/>
      </c>
      <c r="FJ72" s="142" t="e">
        <f t="shared" si="76"/>
        <v>#N/A</v>
      </c>
      <c r="GA72" s="142">
        <f>IF(ISNUMBER(SEARCH(Бланк!$I$20,D72)),MAX($GA$1:GA71)+1,0)</f>
        <v>0</v>
      </c>
      <c r="GB72" s="142" t="e">
        <f>VLOOKUP(F72,Профиль!A72:EI1586,2,FALSE)</f>
        <v>#N/A</v>
      </c>
      <c r="GC72" s="142" t="str">
        <f>IF(GA72&gt;0,VLOOKUP(Бланк!$I$20,D72:F72,3,FALSE),"")</f>
        <v/>
      </c>
      <c r="GD72" s="142" t="e">
        <f t="shared" si="77"/>
        <v>#N/A</v>
      </c>
      <c r="GE72" s="142" t="e">
        <f t="shared" si="78"/>
        <v>#N/A</v>
      </c>
      <c r="GF72" s="142" t="str">
        <f>IF(ISERROR(GE72),"",INDEX(Профиль!$B$2:FV270,GE72,2))</f>
        <v/>
      </c>
      <c r="GG72" s="142" t="e">
        <f t="shared" si="79"/>
        <v>#N/A</v>
      </c>
      <c r="GI72" s="142" t="str">
        <f t="shared" si="80"/>
        <v/>
      </c>
      <c r="GJ72" s="142" t="e">
        <f t="shared" si="81"/>
        <v>#N/A</v>
      </c>
      <c r="HA72" s="142">
        <f>IF(ISNUMBER(SEARCH(Бланк!$I$22,D72)),MAX($HA$1:HA71)+1,0)</f>
        <v>0</v>
      </c>
      <c r="HB72" s="142" t="e">
        <f>VLOOKUP(F72,Профиль!A72:FI1586,2,FALSE)</f>
        <v>#N/A</v>
      </c>
      <c r="HC72" s="142" t="str">
        <f>IF(HA72&gt;0,VLOOKUP(Бланк!$I$22,D72:F72,3,FALSE),"")</f>
        <v/>
      </c>
      <c r="HD72" s="142" t="e">
        <f t="shared" si="82"/>
        <v>#N/A</v>
      </c>
      <c r="HE72" s="142" t="e">
        <f t="shared" si="83"/>
        <v>#N/A</v>
      </c>
      <c r="HF72" s="142" t="str">
        <f>IF(ISERROR(HE72),"",INDEX(Профиль!$B$2:GV270,HE72,2))</f>
        <v/>
      </c>
      <c r="HG72" s="142" t="e">
        <f t="shared" si="84"/>
        <v>#N/A</v>
      </c>
      <c r="IA72" s="142">
        <f>IF(ISNUMBER(SEARCH(Бланк!$I$24,D72)),MAX($IA$1:IA71)+1,0)</f>
        <v>0</v>
      </c>
      <c r="IB72" s="142" t="e">
        <f>VLOOKUP(F72,Профиль!A72:GI1586,2,FALSE)</f>
        <v>#N/A</v>
      </c>
      <c r="IC72" s="142" t="str">
        <f>IF(IA72&gt;0,VLOOKUP(Бланк!$I$24,D72:F72,3,FALSE),"")</f>
        <v/>
      </c>
      <c r="ID72" s="142" t="e">
        <f t="shared" si="85"/>
        <v>#N/A</v>
      </c>
      <c r="IE72" s="142" t="e">
        <f t="shared" si="86"/>
        <v>#N/A</v>
      </c>
      <c r="IF72" s="142" t="str">
        <f>IF(ISERROR(IE72),"",INDEX(Профиль!$B$2:HV270,IE72,2))</f>
        <v/>
      </c>
      <c r="IG72" s="142" t="e">
        <f>VLOOKUP(ROW(EA71),IA$2:$IC$201,3,FALSE)</f>
        <v>#N/A</v>
      </c>
      <c r="IJ72" s="142" t="e">
        <f t="shared" si="87"/>
        <v>#N/A</v>
      </c>
    </row>
    <row r="73" spans="1:244" x14ac:dyDescent="0.25">
      <c r="A73" s="142">
        <v>73</v>
      </c>
      <c r="B73" s="142">
        <f>IF(AND($E$1="ПУСТО",Профиль!B73&lt;&gt;""),MAX($B$1:B72)+1,IF(ISNUMBER(SEARCH($E$1,Профиль!G73)),MAX($B$1:B72)+1,0))</f>
        <v>0</v>
      </c>
      <c r="D73" s="142" t="str">
        <f>IF(ISERROR(F73),"",INDEX(Профиль!$B$2:$E$1001,F73,1))</f>
        <v/>
      </c>
      <c r="E73" s="142" t="str">
        <f>IF(ISERROR(F73),"",INDEX(Профиль!$B$2:$E$1001,F73,2))</f>
        <v/>
      </c>
      <c r="F73" s="142" t="e">
        <f>MATCH(ROW(A72),$B$2:B79,0)</f>
        <v>#N/A</v>
      </c>
      <c r="G73" s="142" t="str">
        <f>IF(AND(COUNTIF(D$2:D73,D73)=1,D73&lt;&gt;""),COUNT(G$1:G72)+1,"")</f>
        <v/>
      </c>
      <c r="H73" s="142" t="str">
        <f t="shared" si="52"/>
        <v/>
      </c>
      <c r="I73" s="142" t="e">
        <f t="shared" si="53"/>
        <v>#N/A</v>
      </c>
      <c r="J73" s="142">
        <f>IF(ISNUMBER(SEARCH(Бланк!$I$6,D73)),MAX($J$1:J72)+1,0)</f>
        <v>0</v>
      </c>
      <c r="K73" s="142" t="e">
        <f>VLOOKUP(F73,Профиль!A73:AI1587,2,FALSE)</f>
        <v>#N/A</v>
      </c>
      <c r="L73" s="142" t="str">
        <f>IF(J73&gt;0,VLOOKUP(Бланк!$I$6,D73:F83,3,FALSE),"")</f>
        <v/>
      </c>
      <c r="M73" s="142" t="e">
        <f t="shared" si="54"/>
        <v>#N/A</v>
      </c>
      <c r="N73" s="142" t="e">
        <f t="shared" si="55"/>
        <v>#N/A</v>
      </c>
      <c r="O73" s="142" t="str">
        <f>IF(ISERROR(N73),"",INDEX(Профиль!$B$2:DD15077,N73,2))</f>
        <v/>
      </c>
      <c r="P73" s="142" t="e">
        <f t="shared" si="56"/>
        <v>#N/A</v>
      </c>
      <c r="Q73" s="142">
        <f>IF(ISNUMBER(SEARCH(Бланк!$K$6,O73)),MAX($Q$1:Q72)+1,0)</f>
        <v>0</v>
      </c>
      <c r="R73" s="142" t="str">
        <f t="shared" si="57"/>
        <v/>
      </c>
      <c r="S73" s="142" t="e">
        <f t="shared" si="58"/>
        <v>#N/A</v>
      </c>
      <c r="AA73" s="142">
        <f>IF(ISNUMBER(SEARCH(Бланк!$I$8,D73)),MAX($AA$1:AA72)+1,0)</f>
        <v>0</v>
      </c>
      <c r="AB73" s="142" t="e">
        <f>VLOOKUP(F73,Профиль!A73:AI1587,2,FALSE)</f>
        <v>#N/A</v>
      </c>
      <c r="AC73" s="142" t="str">
        <f>IF(AA73&gt;0,VLOOKUP(Бланк!$I$8,D73:F73,3,FALSE),"")</f>
        <v/>
      </c>
      <c r="AD73" s="142" t="e">
        <f t="shared" si="59"/>
        <v>#N/A</v>
      </c>
      <c r="BA73" s="142">
        <f>IF(ISNUMBER(SEARCH(Бланк!$I$10,D73)),MAX($BA$1:BA72)+1,0)</f>
        <v>0</v>
      </c>
      <c r="BB73" s="142" t="e">
        <f>VLOOKUP(F73,Профиль!A73:AI1587,2,FALSE)</f>
        <v>#N/A</v>
      </c>
      <c r="BC73" s="142" t="str">
        <f>IF(BA73&gt;0,VLOOKUP(Бланк!$I$10,D73:F73,3,FALSE),"")</f>
        <v/>
      </c>
      <c r="BD73" s="142" t="e">
        <f t="shared" si="60"/>
        <v>#N/A</v>
      </c>
      <c r="BE73" s="142" t="e">
        <f t="shared" si="61"/>
        <v>#N/A</v>
      </c>
      <c r="CA73" s="142">
        <f>IF(ISNUMBER(SEARCH(Бланк!$I$12,D73)),MAX($CA$1:CA72)+1,0)</f>
        <v>0</v>
      </c>
      <c r="CB73" s="142" t="e">
        <f>VLOOKUP(F73,Профиль!A73:AI1587,2,FALSE)</f>
        <v>#N/A</v>
      </c>
      <c r="CC73" s="142" t="str">
        <f>IF(CA73&gt;0,VLOOKUP(Бланк!$I$12,D73:F73,3,FALSE),"")</f>
        <v/>
      </c>
      <c r="CD73" s="142" t="e">
        <f t="shared" si="62"/>
        <v>#N/A</v>
      </c>
      <c r="CE73" s="142" t="e">
        <f t="shared" si="63"/>
        <v>#N/A</v>
      </c>
      <c r="CF73" s="142" t="str">
        <f>IF(ISERROR(CE73),"",INDEX(Профиль!$B$2:BV271,CE73,2))</f>
        <v/>
      </c>
      <c r="CG73" s="142" t="e">
        <f t="shared" si="64"/>
        <v>#N/A</v>
      </c>
      <c r="CI73" s="142" t="str">
        <f t="shared" si="65"/>
        <v/>
      </c>
      <c r="DA73" s="142">
        <f>IF(ISNUMBER(SEARCH(Бланк!$I$14,D73)),MAX($DA$1:DA72)+1,0)</f>
        <v>0</v>
      </c>
      <c r="DB73" s="142" t="e">
        <f>VLOOKUP(F73,Профиль!A73:BI1587,2,FALSE)</f>
        <v>#N/A</v>
      </c>
      <c r="DC73" s="142" t="str">
        <f>IF(DA73&gt;0,VLOOKUP(Бланк!$I$14,D73:F73,3,FALSE),"")</f>
        <v/>
      </c>
      <c r="DD73" s="142" t="e">
        <f t="shared" si="66"/>
        <v>#N/A</v>
      </c>
      <c r="DE73" s="142" t="e">
        <f t="shared" si="67"/>
        <v>#N/A</v>
      </c>
      <c r="DF73" s="142" t="str">
        <f>IF(ISERROR(DE73),"",INDEX(Профиль!$B$2:CV271,DE73,2))</f>
        <v/>
      </c>
      <c r="DG73" s="142" t="e">
        <f t="shared" si="68"/>
        <v>#N/A</v>
      </c>
      <c r="EA73" s="142">
        <f>IF(ISNUMBER(SEARCH(Бланк!$I$16,D73)),MAX($EA$1:EA72)+1,0)</f>
        <v>0</v>
      </c>
      <c r="EB73" s="142" t="e">
        <f>VLOOKUP(F73,Профиль!A73:CI1587,2,FALSE)</f>
        <v>#N/A</v>
      </c>
      <c r="EC73" s="142" t="str">
        <f>IF(EA73&gt;0,VLOOKUP(Бланк!$I$16,D73:F73,3,FALSE),"")</f>
        <v/>
      </c>
      <c r="ED73" s="142" t="e">
        <f t="shared" si="69"/>
        <v>#N/A</v>
      </c>
      <c r="EE73" s="142" t="e">
        <f t="shared" si="70"/>
        <v>#N/A</v>
      </c>
      <c r="EF73" s="142" t="str">
        <f>IF(ISERROR(EE73),"",INDEX(Профиль!$B$2:DV271,EE73,2))</f>
        <v/>
      </c>
      <c r="EG73" s="142" t="e">
        <f t="shared" si="71"/>
        <v>#N/A</v>
      </c>
      <c r="FA73" s="142">
        <f>IF(ISNUMBER(SEARCH(Бланк!$I$18,D73)),MAX($FA$1:FA72)+1,0)</f>
        <v>0</v>
      </c>
      <c r="FB73" s="142" t="e">
        <f>VLOOKUP(F73,Профиль!A73:DI1587,2,FALSE)</f>
        <v>#N/A</v>
      </c>
      <c r="FC73" s="142" t="str">
        <f>IF(FA73&gt;0,VLOOKUP(Бланк!$I$18,D73:F73,3,FALSE),"")</f>
        <v/>
      </c>
      <c r="FD73" s="142" t="e">
        <f t="shared" si="72"/>
        <v>#N/A</v>
      </c>
      <c r="FE73" s="142" t="e">
        <f t="shared" si="73"/>
        <v>#N/A</v>
      </c>
      <c r="FF73" s="142" t="str">
        <f>IF(ISERROR(FE73),"",INDEX(Профиль!$B$2:EV271,FE73,2))</f>
        <v/>
      </c>
      <c r="FG73" s="142" t="e">
        <f t="shared" si="74"/>
        <v>#N/A</v>
      </c>
      <c r="FI73" s="142" t="str">
        <f t="shared" si="75"/>
        <v/>
      </c>
      <c r="FJ73" s="142" t="e">
        <f t="shared" si="76"/>
        <v>#N/A</v>
      </c>
      <c r="GA73" s="142">
        <f>IF(ISNUMBER(SEARCH(Бланк!$I$20,D73)),MAX($GA$1:GA72)+1,0)</f>
        <v>0</v>
      </c>
      <c r="GB73" s="142" t="e">
        <f>VLOOKUP(F73,Профиль!A73:EI1587,2,FALSE)</f>
        <v>#N/A</v>
      </c>
      <c r="GC73" s="142" t="str">
        <f>IF(GA73&gt;0,VLOOKUP(Бланк!$I$20,D73:F73,3,FALSE),"")</f>
        <v/>
      </c>
      <c r="GD73" s="142" t="e">
        <f t="shared" si="77"/>
        <v>#N/A</v>
      </c>
      <c r="GE73" s="142" t="e">
        <f t="shared" si="78"/>
        <v>#N/A</v>
      </c>
      <c r="GF73" s="142" t="str">
        <f>IF(ISERROR(GE73),"",INDEX(Профиль!$B$2:FV271,GE73,2))</f>
        <v/>
      </c>
      <c r="GG73" s="142" t="e">
        <f t="shared" si="79"/>
        <v>#N/A</v>
      </c>
      <c r="GI73" s="142" t="str">
        <f t="shared" si="80"/>
        <v/>
      </c>
      <c r="GJ73" s="142" t="e">
        <f t="shared" si="81"/>
        <v>#N/A</v>
      </c>
      <c r="HA73" s="142">
        <f>IF(ISNUMBER(SEARCH(Бланк!$I$22,D73)),MAX($HA$1:HA72)+1,0)</f>
        <v>0</v>
      </c>
      <c r="HB73" s="142" t="e">
        <f>VLOOKUP(F73,Профиль!A73:FI1587,2,FALSE)</f>
        <v>#N/A</v>
      </c>
      <c r="HC73" s="142" t="str">
        <f>IF(HA73&gt;0,VLOOKUP(Бланк!$I$22,D73:F73,3,FALSE),"")</f>
        <v/>
      </c>
      <c r="HD73" s="142" t="e">
        <f t="shared" si="82"/>
        <v>#N/A</v>
      </c>
      <c r="HE73" s="142" t="e">
        <f t="shared" si="83"/>
        <v>#N/A</v>
      </c>
      <c r="HF73" s="142" t="str">
        <f>IF(ISERROR(HE73),"",INDEX(Профиль!$B$2:GV271,HE73,2))</f>
        <v/>
      </c>
      <c r="HG73" s="142" t="e">
        <f t="shared" si="84"/>
        <v>#N/A</v>
      </c>
      <c r="IA73" s="142">
        <f>IF(ISNUMBER(SEARCH(Бланк!$I$24,D73)),MAX($IA$1:IA72)+1,0)</f>
        <v>0</v>
      </c>
      <c r="IB73" s="142" t="e">
        <f>VLOOKUP(F73,Профиль!A73:GI1587,2,FALSE)</f>
        <v>#N/A</v>
      </c>
      <c r="IC73" s="142" t="str">
        <f>IF(IA73&gt;0,VLOOKUP(Бланк!$I$24,D73:F73,3,FALSE),"")</f>
        <v/>
      </c>
      <c r="ID73" s="142" t="e">
        <f t="shared" si="85"/>
        <v>#N/A</v>
      </c>
      <c r="IE73" s="142" t="e">
        <f t="shared" si="86"/>
        <v>#N/A</v>
      </c>
      <c r="IF73" s="142" t="str">
        <f>IF(ISERROR(IE73),"",INDEX(Профиль!$B$2:HV271,IE73,2))</f>
        <v/>
      </c>
      <c r="IG73" s="142" t="e">
        <f>VLOOKUP(ROW(EA72),IA$2:$IC$201,3,FALSE)</f>
        <v>#N/A</v>
      </c>
      <c r="IJ73" s="142" t="e">
        <f t="shared" si="87"/>
        <v>#N/A</v>
      </c>
    </row>
    <row r="74" spans="1:244" x14ac:dyDescent="0.25">
      <c r="A74" s="142">
        <v>74</v>
      </c>
      <c r="B74" s="142">
        <f>IF(AND($E$1="ПУСТО",Профиль!B74&lt;&gt;""),MAX($B$1:B73)+1,IF(ISNUMBER(SEARCH($E$1,Профиль!G74)),MAX($B$1:B73)+1,0))</f>
        <v>0</v>
      </c>
      <c r="D74" s="142" t="str">
        <f>IF(ISERROR(F74),"",INDEX(Профиль!$B$2:$E$1001,F74,1))</f>
        <v/>
      </c>
      <c r="E74" s="142" t="str">
        <f>IF(ISERROR(F74),"",INDEX(Профиль!$B$2:$E$1001,F74,2))</f>
        <v/>
      </c>
      <c r="F74" s="142" t="e">
        <f>MATCH(ROW(A73),$B$2:B80,0)</f>
        <v>#N/A</v>
      </c>
      <c r="G74" s="142" t="str">
        <f>IF(AND(COUNTIF(D$2:D74,D74)=1,D74&lt;&gt;""),COUNT(G$1:G73)+1,"")</f>
        <v/>
      </c>
      <c r="H74" s="142" t="str">
        <f t="shared" si="52"/>
        <v/>
      </c>
      <c r="I74" s="142" t="e">
        <f t="shared" si="53"/>
        <v>#N/A</v>
      </c>
      <c r="J74" s="142">
        <f>IF(ISNUMBER(SEARCH(Бланк!$I$6,D74)),MAX($J$1:J73)+1,0)</f>
        <v>0</v>
      </c>
      <c r="K74" s="142" t="e">
        <f>VLOOKUP(F74,Профиль!A74:AI1588,2,FALSE)</f>
        <v>#N/A</v>
      </c>
      <c r="L74" s="142" t="str">
        <f>IF(J74&gt;0,VLOOKUP(Бланк!$I$6,D74:F84,3,FALSE),"")</f>
        <v/>
      </c>
      <c r="M74" s="142" t="e">
        <f t="shared" si="54"/>
        <v>#N/A</v>
      </c>
      <c r="N74" s="142" t="e">
        <f t="shared" si="55"/>
        <v>#N/A</v>
      </c>
      <c r="O74" s="142" t="str">
        <f>IF(ISERROR(N74),"",INDEX(Профиль!$B$2:DD15078,N74,2))</f>
        <v/>
      </c>
      <c r="P74" s="142" t="e">
        <f t="shared" si="56"/>
        <v>#N/A</v>
      </c>
      <c r="Q74" s="142">
        <f>IF(ISNUMBER(SEARCH(Бланк!$K$6,O74)),MAX($Q$1:Q73)+1,0)</f>
        <v>0</v>
      </c>
      <c r="R74" s="142" t="str">
        <f t="shared" si="57"/>
        <v/>
      </c>
      <c r="S74" s="142" t="e">
        <f t="shared" si="58"/>
        <v>#N/A</v>
      </c>
      <c r="AA74" s="142">
        <f>IF(ISNUMBER(SEARCH(Бланк!$I$8,D74)),MAX($AA$1:AA73)+1,0)</f>
        <v>0</v>
      </c>
      <c r="AB74" s="142" t="e">
        <f>VLOOKUP(F74,Профиль!A74:AI1588,2,FALSE)</f>
        <v>#N/A</v>
      </c>
      <c r="AC74" s="142" t="str">
        <f>IF(AA74&gt;0,VLOOKUP(Бланк!$I$8,D74:F74,3,FALSE),"")</f>
        <v/>
      </c>
      <c r="AD74" s="142" t="e">
        <f t="shared" si="59"/>
        <v>#N/A</v>
      </c>
      <c r="BA74" s="142">
        <f>IF(ISNUMBER(SEARCH(Бланк!$I$10,D74)),MAX($BA$1:BA73)+1,0)</f>
        <v>0</v>
      </c>
      <c r="BB74" s="142" t="e">
        <f>VLOOKUP(F74,Профиль!A74:AI1588,2,FALSE)</f>
        <v>#N/A</v>
      </c>
      <c r="BC74" s="142" t="str">
        <f>IF(BA74&gt;0,VLOOKUP(Бланк!$I$10,D74:F74,3,FALSE),"")</f>
        <v/>
      </c>
      <c r="BD74" s="142" t="e">
        <f t="shared" si="60"/>
        <v>#N/A</v>
      </c>
      <c r="BE74" s="142" t="e">
        <f t="shared" si="61"/>
        <v>#N/A</v>
      </c>
      <c r="CA74" s="142">
        <f>IF(ISNUMBER(SEARCH(Бланк!$I$12,D74)),MAX($CA$1:CA73)+1,0)</f>
        <v>0</v>
      </c>
      <c r="CB74" s="142" t="e">
        <f>VLOOKUP(F74,Профиль!A74:AI1588,2,FALSE)</f>
        <v>#N/A</v>
      </c>
      <c r="CC74" s="142" t="str">
        <f>IF(CA74&gt;0,VLOOKUP(Бланк!$I$12,D74:F74,3,FALSE),"")</f>
        <v/>
      </c>
      <c r="CD74" s="142" t="e">
        <f t="shared" si="62"/>
        <v>#N/A</v>
      </c>
      <c r="CE74" s="142" t="e">
        <f t="shared" si="63"/>
        <v>#N/A</v>
      </c>
      <c r="CF74" s="142" t="str">
        <f>IF(ISERROR(CE74),"",INDEX(Профиль!$B$2:BV272,CE74,2))</f>
        <v/>
      </c>
      <c r="CG74" s="142" t="e">
        <f t="shared" si="64"/>
        <v>#N/A</v>
      </c>
      <c r="CI74" s="142" t="str">
        <f t="shared" si="65"/>
        <v/>
      </c>
      <c r="DA74" s="142">
        <f>IF(ISNUMBER(SEARCH(Бланк!$I$14,D74)),MAX($DA$1:DA73)+1,0)</f>
        <v>0</v>
      </c>
      <c r="DB74" s="142" t="e">
        <f>VLOOKUP(F74,Профиль!A74:BI1588,2,FALSE)</f>
        <v>#N/A</v>
      </c>
      <c r="DC74" s="142" t="str">
        <f>IF(DA74&gt;0,VLOOKUP(Бланк!$I$14,D74:F74,3,FALSE),"")</f>
        <v/>
      </c>
      <c r="DD74" s="142" t="e">
        <f t="shared" si="66"/>
        <v>#N/A</v>
      </c>
      <c r="DE74" s="142" t="e">
        <f t="shared" si="67"/>
        <v>#N/A</v>
      </c>
      <c r="DF74" s="142" t="str">
        <f>IF(ISERROR(DE74),"",INDEX(Профиль!$B$2:CV272,DE74,2))</f>
        <v/>
      </c>
      <c r="DG74" s="142" t="e">
        <f t="shared" si="68"/>
        <v>#N/A</v>
      </c>
      <c r="EA74" s="142">
        <f>IF(ISNUMBER(SEARCH(Бланк!$I$16,D74)),MAX($EA$1:EA73)+1,0)</f>
        <v>0</v>
      </c>
      <c r="EB74" s="142" t="e">
        <f>VLOOKUP(F74,Профиль!A74:CI1588,2,FALSE)</f>
        <v>#N/A</v>
      </c>
      <c r="EC74" s="142" t="str">
        <f>IF(EA74&gt;0,VLOOKUP(Бланк!$I$16,D74:F74,3,FALSE),"")</f>
        <v/>
      </c>
      <c r="ED74" s="142" t="e">
        <f t="shared" si="69"/>
        <v>#N/A</v>
      </c>
      <c r="EE74" s="142" t="e">
        <f t="shared" si="70"/>
        <v>#N/A</v>
      </c>
      <c r="EF74" s="142" t="str">
        <f>IF(ISERROR(EE74),"",INDEX(Профиль!$B$2:DV272,EE74,2))</f>
        <v/>
      </c>
      <c r="EG74" s="142" t="e">
        <f t="shared" si="71"/>
        <v>#N/A</v>
      </c>
      <c r="FA74" s="142">
        <f>IF(ISNUMBER(SEARCH(Бланк!$I$18,D74)),MAX($FA$1:FA73)+1,0)</f>
        <v>0</v>
      </c>
      <c r="FB74" s="142" t="e">
        <f>VLOOKUP(F74,Профиль!A74:DI1588,2,FALSE)</f>
        <v>#N/A</v>
      </c>
      <c r="FC74" s="142" t="str">
        <f>IF(FA74&gt;0,VLOOKUP(Бланк!$I$18,D74:F74,3,FALSE),"")</f>
        <v/>
      </c>
      <c r="FD74" s="142" t="e">
        <f t="shared" si="72"/>
        <v>#N/A</v>
      </c>
      <c r="FE74" s="142" t="e">
        <f t="shared" si="73"/>
        <v>#N/A</v>
      </c>
      <c r="FF74" s="142" t="str">
        <f>IF(ISERROR(FE74),"",INDEX(Профиль!$B$2:EV272,FE74,2))</f>
        <v/>
      </c>
      <c r="FG74" s="142" t="e">
        <f t="shared" si="74"/>
        <v>#N/A</v>
      </c>
      <c r="FI74" s="142" t="str">
        <f t="shared" si="75"/>
        <v/>
      </c>
      <c r="FJ74" s="142" t="e">
        <f t="shared" si="76"/>
        <v>#N/A</v>
      </c>
      <c r="GA74" s="142">
        <f>IF(ISNUMBER(SEARCH(Бланк!$I$20,D74)),MAX($GA$1:GA73)+1,0)</f>
        <v>0</v>
      </c>
      <c r="GB74" s="142" t="e">
        <f>VLOOKUP(F74,Профиль!A74:EI1588,2,FALSE)</f>
        <v>#N/A</v>
      </c>
      <c r="GC74" s="142" t="str">
        <f>IF(GA74&gt;0,VLOOKUP(Бланк!$I$20,D74:F74,3,FALSE),"")</f>
        <v/>
      </c>
      <c r="GD74" s="142" t="e">
        <f t="shared" si="77"/>
        <v>#N/A</v>
      </c>
      <c r="GE74" s="142" t="e">
        <f t="shared" si="78"/>
        <v>#N/A</v>
      </c>
      <c r="GF74" s="142" t="str">
        <f>IF(ISERROR(GE74),"",INDEX(Профиль!$B$2:FV272,GE74,2))</f>
        <v/>
      </c>
      <c r="GG74" s="142" t="e">
        <f t="shared" si="79"/>
        <v>#N/A</v>
      </c>
      <c r="GI74" s="142" t="str">
        <f t="shared" si="80"/>
        <v/>
      </c>
      <c r="GJ74" s="142" t="e">
        <f t="shared" si="81"/>
        <v>#N/A</v>
      </c>
      <c r="HA74" s="142">
        <f>IF(ISNUMBER(SEARCH(Бланк!$I$22,D74)),MAX($HA$1:HA73)+1,0)</f>
        <v>0</v>
      </c>
      <c r="HB74" s="142" t="e">
        <f>VLOOKUP(F74,Профиль!A74:FI1588,2,FALSE)</f>
        <v>#N/A</v>
      </c>
      <c r="HC74" s="142" t="str">
        <f>IF(HA74&gt;0,VLOOKUP(Бланк!$I$22,D74:F74,3,FALSE),"")</f>
        <v/>
      </c>
      <c r="HD74" s="142" t="e">
        <f t="shared" si="82"/>
        <v>#N/A</v>
      </c>
      <c r="HE74" s="142" t="e">
        <f t="shared" si="83"/>
        <v>#N/A</v>
      </c>
      <c r="HF74" s="142" t="str">
        <f>IF(ISERROR(HE74),"",INDEX(Профиль!$B$2:GV272,HE74,2))</f>
        <v/>
      </c>
      <c r="HG74" s="142" t="e">
        <f t="shared" si="84"/>
        <v>#N/A</v>
      </c>
      <c r="IA74" s="142">
        <f>IF(ISNUMBER(SEARCH(Бланк!$I$24,D74)),MAX($IA$1:IA73)+1,0)</f>
        <v>0</v>
      </c>
      <c r="IB74" s="142" t="e">
        <f>VLOOKUP(F74,Профиль!A74:GI1588,2,FALSE)</f>
        <v>#N/A</v>
      </c>
      <c r="IC74" s="142" t="str">
        <f>IF(IA74&gt;0,VLOOKUP(Бланк!$I$24,D74:F74,3,FALSE),"")</f>
        <v/>
      </c>
      <c r="ID74" s="142" t="e">
        <f t="shared" si="85"/>
        <v>#N/A</v>
      </c>
      <c r="IE74" s="142" t="e">
        <f t="shared" si="86"/>
        <v>#N/A</v>
      </c>
      <c r="IF74" s="142" t="str">
        <f>IF(ISERROR(IE74),"",INDEX(Профиль!$B$2:HV272,IE74,2))</f>
        <v/>
      </c>
      <c r="IG74" s="142" t="e">
        <f>VLOOKUP(ROW(EA73),IA$2:$IC$201,3,FALSE)</f>
        <v>#N/A</v>
      </c>
      <c r="IJ74" s="142" t="e">
        <f t="shared" si="87"/>
        <v>#N/A</v>
      </c>
    </row>
    <row r="75" spans="1:244" x14ac:dyDescent="0.25">
      <c r="A75" s="142">
        <v>75</v>
      </c>
      <c r="B75" s="142">
        <f>IF(AND($E$1="ПУСТО",Профиль!B75&lt;&gt;""),MAX($B$1:B74)+1,IF(ISNUMBER(SEARCH($E$1,Профиль!G75)),MAX($B$1:B74)+1,0))</f>
        <v>0</v>
      </c>
      <c r="D75" s="142" t="str">
        <f>IF(ISERROR(F75),"",INDEX(Профиль!$B$2:$E$1001,F75,1))</f>
        <v/>
      </c>
      <c r="E75" s="142" t="str">
        <f>IF(ISERROR(F75),"",INDEX(Профиль!$B$2:$E$1001,F75,2))</f>
        <v/>
      </c>
      <c r="F75" s="142" t="e">
        <f>MATCH(ROW(A74),$B$2:B81,0)</f>
        <v>#N/A</v>
      </c>
      <c r="G75" s="142" t="str">
        <f>IF(AND(COUNTIF(D$2:D75,D75)=1,D75&lt;&gt;""),COUNT(G$1:G74)+1,"")</f>
        <v/>
      </c>
      <c r="H75" s="142" t="str">
        <f t="shared" si="52"/>
        <v/>
      </c>
      <c r="I75" s="142" t="e">
        <f t="shared" si="53"/>
        <v>#N/A</v>
      </c>
      <c r="J75" s="142">
        <f>IF(ISNUMBER(SEARCH(Бланк!$I$6,D75)),MAX($J$1:J74)+1,0)</f>
        <v>0</v>
      </c>
      <c r="K75" s="142" t="e">
        <f>VLOOKUP(F75,Профиль!A75:AI1589,2,FALSE)</f>
        <v>#N/A</v>
      </c>
      <c r="L75" s="142" t="str">
        <f>IF(J75&gt;0,VLOOKUP(Бланк!$I$6,D75:F85,3,FALSE),"")</f>
        <v/>
      </c>
      <c r="M75" s="142" t="e">
        <f t="shared" si="54"/>
        <v>#N/A</v>
      </c>
      <c r="N75" s="142" t="e">
        <f t="shared" si="55"/>
        <v>#N/A</v>
      </c>
      <c r="O75" s="142" t="str">
        <f>IF(ISERROR(N75),"",INDEX(Профиль!$B$2:DD15079,N75,2))</f>
        <v/>
      </c>
      <c r="P75" s="142" t="e">
        <f t="shared" si="56"/>
        <v>#N/A</v>
      </c>
      <c r="Q75" s="142">
        <f>IF(ISNUMBER(SEARCH(Бланк!$K$6,O75)),MAX($Q$1:Q74)+1,0)</f>
        <v>0</v>
      </c>
      <c r="R75" s="142" t="str">
        <f t="shared" si="57"/>
        <v/>
      </c>
      <c r="S75" s="142" t="e">
        <f t="shared" si="58"/>
        <v>#N/A</v>
      </c>
      <c r="AA75" s="142">
        <f>IF(ISNUMBER(SEARCH(Бланк!$I$8,D75)),MAX($AA$1:AA74)+1,0)</f>
        <v>0</v>
      </c>
      <c r="AB75" s="142" t="e">
        <f>VLOOKUP(F75,Профиль!A75:AI1589,2,FALSE)</f>
        <v>#N/A</v>
      </c>
      <c r="AC75" s="142" t="str">
        <f>IF(AA75&gt;0,VLOOKUP(Бланк!$I$8,D75:F75,3,FALSE),"")</f>
        <v/>
      </c>
      <c r="AD75" s="142" t="e">
        <f t="shared" si="59"/>
        <v>#N/A</v>
      </c>
      <c r="BA75" s="142">
        <f>IF(ISNUMBER(SEARCH(Бланк!$I$10,D75)),MAX($BA$1:BA74)+1,0)</f>
        <v>0</v>
      </c>
      <c r="BB75" s="142" t="e">
        <f>VLOOKUP(F75,Профиль!A75:AI1589,2,FALSE)</f>
        <v>#N/A</v>
      </c>
      <c r="BC75" s="142" t="str">
        <f>IF(BA75&gt;0,VLOOKUP(Бланк!$I$10,D75:F75,3,FALSE),"")</f>
        <v/>
      </c>
      <c r="BD75" s="142" t="e">
        <f t="shared" si="60"/>
        <v>#N/A</v>
      </c>
      <c r="BE75" s="142" t="e">
        <f t="shared" si="61"/>
        <v>#N/A</v>
      </c>
      <c r="CA75" s="142">
        <f>IF(ISNUMBER(SEARCH(Бланк!$I$12,D75)),MAX($CA$1:CA74)+1,0)</f>
        <v>0</v>
      </c>
      <c r="CB75" s="142" t="e">
        <f>VLOOKUP(F75,Профиль!A75:AI1589,2,FALSE)</f>
        <v>#N/A</v>
      </c>
      <c r="CC75" s="142" t="str">
        <f>IF(CA75&gt;0,VLOOKUP(Бланк!$I$12,D75:F75,3,FALSE),"")</f>
        <v/>
      </c>
      <c r="CD75" s="142" t="e">
        <f t="shared" si="62"/>
        <v>#N/A</v>
      </c>
      <c r="CE75" s="142" t="e">
        <f t="shared" si="63"/>
        <v>#N/A</v>
      </c>
      <c r="CF75" s="142" t="str">
        <f>IF(ISERROR(CE75),"",INDEX(Профиль!$B$2:BV273,CE75,2))</f>
        <v/>
      </c>
      <c r="CG75" s="142" t="e">
        <f t="shared" si="64"/>
        <v>#N/A</v>
      </c>
      <c r="CI75" s="142" t="str">
        <f t="shared" si="65"/>
        <v/>
      </c>
      <c r="DA75" s="142">
        <f>IF(ISNUMBER(SEARCH(Бланк!$I$14,D75)),MAX($DA$1:DA74)+1,0)</f>
        <v>0</v>
      </c>
      <c r="DB75" s="142" t="e">
        <f>VLOOKUP(F75,Профиль!A75:BI1589,2,FALSE)</f>
        <v>#N/A</v>
      </c>
      <c r="DC75" s="142" t="str">
        <f>IF(DA75&gt;0,VLOOKUP(Бланк!$I$14,D75:F75,3,FALSE),"")</f>
        <v/>
      </c>
      <c r="DD75" s="142" t="e">
        <f t="shared" si="66"/>
        <v>#N/A</v>
      </c>
      <c r="DE75" s="142" t="e">
        <f t="shared" si="67"/>
        <v>#N/A</v>
      </c>
      <c r="DF75" s="142" t="str">
        <f>IF(ISERROR(DE75),"",INDEX(Профиль!$B$2:CV273,DE75,2))</f>
        <v/>
      </c>
      <c r="DG75" s="142" t="e">
        <f t="shared" si="68"/>
        <v>#N/A</v>
      </c>
      <c r="EA75" s="142">
        <f>IF(ISNUMBER(SEARCH(Бланк!$I$16,D75)),MAX($EA$1:EA74)+1,0)</f>
        <v>0</v>
      </c>
      <c r="EB75" s="142" t="e">
        <f>VLOOKUP(F75,Профиль!A75:CI1589,2,FALSE)</f>
        <v>#N/A</v>
      </c>
      <c r="EC75" s="142" t="str">
        <f>IF(EA75&gt;0,VLOOKUP(Бланк!$I$16,D75:F75,3,FALSE),"")</f>
        <v/>
      </c>
      <c r="ED75" s="142" t="e">
        <f t="shared" si="69"/>
        <v>#N/A</v>
      </c>
      <c r="EE75" s="142" t="e">
        <f t="shared" si="70"/>
        <v>#N/A</v>
      </c>
      <c r="EF75" s="142" t="str">
        <f>IF(ISERROR(EE75),"",INDEX(Профиль!$B$2:DV273,EE75,2))</f>
        <v/>
      </c>
      <c r="EG75" s="142" t="e">
        <f t="shared" si="71"/>
        <v>#N/A</v>
      </c>
      <c r="FA75" s="142">
        <f>IF(ISNUMBER(SEARCH(Бланк!$I$18,D75)),MAX($FA$1:FA74)+1,0)</f>
        <v>0</v>
      </c>
      <c r="FB75" s="142" t="e">
        <f>VLOOKUP(F75,Профиль!A75:DI1589,2,FALSE)</f>
        <v>#N/A</v>
      </c>
      <c r="FC75" s="142" t="str">
        <f>IF(FA75&gt;0,VLOOKUP(Бланк!$I$18,D75:F75,3,FALSE),"")</f>
        <v/>
      </c>
      <c r="FD75" s="142" t="e">
        <f t="shared" si="72"/>
        <v>#N/A</v>
      </c>
      <c r="FE75" s="142" t="e">
        <f t="shared" si="73"/>
        <v>#N/A</v>
      </c>
      <c r="FF75" s="142" t="str">
        <f>IF(ISERROR(FE75),"",INDEX(Профиль!$B$2:EV273,FE75,2))</f>
        <v/>
      </c>
      <c r="FG75" s="142" t="e">
        <f t="shared" si="74"/>
        <v>#N/A</v>
      </c>
      <c r="FI75" s="142" t="str">
        <f t="shared" si="75"/>
        <v/>
      </c>
      <c r="FJ75" s="142" t="e">
        <f t="shared" si="76"/>
        <v>#N/A</v>
      </c>
      <c r="GA75" s="142">
        <f>IF(ISNUMBER(SEARCH(Бланк!$I$20,D75)),MAX($GA$1:GA74)+1,0)</f>
        <v>0</v>
      </c>
      <c r="GB75" s="142" t="e">
        <f>VLOOKUP(F75,Профиль!A75:EI1589,2,FALSE)</f>
        <v>#N/A</v>
      </c>
      <c r="GC75" s="142" t="str">
        <f>IF(GA75&gt;0,VLOOKUP(Бланк!$I$20,D75:F75,3,FALSE),"")</f>
        <v/>
      </c>
      <c r="GD75" s="142" t="e">
        <f t="shared" si="77"/>
        <v>#N/A</v>
      </c>
      <c r="GE75" s="142" t="e">
        <f t="shared" si="78"/>
        <v>#N/A</v>
      </c>
      <c r="GF75" s="142" t="str">
        <f>IF(ISERROR(GE75),"",INDEX(Профиль!$B$2:FV273,GE75,2))</f>
        <v/>
      </c>
      <c r="GG75" s="142" t="e">
        <f t="shared" si="79"/>
        <v>#N/A</v>
      </c>
      <c r="GI75" s="142" t="str">
        <f t="shared" si="80"/>
        <v/>
      </c>
      <c r="GJ75" s="142" t="e">
        <f t="shared" si="81"/>
        <v>#N/A</v>
      </c>
      <c r="HA75" s="142">
        <f>IF(ISNUMBER(SEARCH(Бланк!$I$22,D75)),MAX($HA$1:HA74)+1,0)</f>
        <v>0</v>
      </c>
      <c r="HB75" s="142" t="e">
        <f>VLOOKUP(F75,Профиль!A75:FI1589,2,FALSE)</f>
        <v>#N/A</v>
      </c>
      <c r="HC75" s="142" t="str">
        <f>IF(HA75&gt;0,VLOOKUP(Бланк!$I$22,D75:F75,3,FALSE),"")</f>
        <v/>
      </c>
      <c r="HD75" s="142" t="e">
        <f t="shared" si="82"/>
        <v>#N/A</v>
      </c>
      <c r="HE75" s="142" t="e">
        <f t="shared" si="83"/>
        <v>#N/A</v>
      </c>
      <c r="HF75" s="142" t="str">
        <f>IF(ISERROR(HE75),"",INDEX(Профиль!$B$2:GV273,HE75,2))</f>
        <v/>
      </c>
      <c r="HG75" s="142" t="e">
        <f t="shared" si="84"/>
        <v>#N/A</v>
      </c>
      <c r="IA75" s="142">
        <f>IF(ISNUMBER(SEARCH(Бланк!$I$24,D75)),MAX($IA$1:IA74)+1,0)</f>
        <v>0</v>
      </c>
      <c r="IB75" s="142" t="e">
        <f>VLOOKUP(F75,Профиль!A75:GI1589,2,FALSE)</f>
        <v>#N/A</v>
      </c>
      <c r="IC75" s="142" t="str">
        <f>IF(IA75&gt;0,VLOOKUP(Бланк!$I$24,D75:F75,3,FALSE),"")</f>
        <v/>
      </c>
      <c r="ID75" s="142" t="e">
        <f t="shared" si="85"/>
        <v>#N/A</v>
      </c>
      <c r="IE75" s="142" t="e">
        <f t="shared" si="86"/>
        <v>#N/A</v>
      </c>
      <c r="IF75" s="142" t="str">
        <f>IF(ISERROR(IE75),"",INDEX(Профиль!$B$2:HV273,IE75,2))</f>
        <v/>
      </c>
      <c r="IG75" s="142" t="e">
        <f>VLOOKUP(ROW(EA74),IA$2:$IC$201,3,FALSE)</f>
        <v>#N/A</v>
      </c>
      <c r="IJ75" s="142" t="e">
        <f t="shared" si="87"/>
        <v>#N/A</v>
      </c>
    </row>
    <row r="76" spans="1:244" x14ac:dyDescent="0.25">
      <c r="A76" s="142">
        <v>76</v>
      </c>
      <c r="B76" s="142">
        <f>IF(AND($E$1="ПУСТО",Профиль!B76&lt;&gt;""),MAX($B$1:B75)+1,IF(ISNUMBER(SEARCH($E$1,Профиль!G76)),MAX($B$1:B75)+1,0))</f>
        <v>0</v>
      </c>
      <c r="D76" s="142" t="str">
        <f>IF(ISERROR(F76),"",INDEX(Профиль!$B$2:$E$1001,F76,1))</f>
        <v/>
      </c>
      <c r="E76" s="142" t="str">
        <f>IF(ISERROR(F76),"",INDEX(Профиль!$B$2:$E$1001,F76,2))</f>
        <v/>
      </c>
      <c r="F76" s="142" t="e">
        <f>MATCH(ROW(A75),$B$2:B82,0)</f>
        <v>#N/A</v>
      </c>
      <c r="G76" s="142" t="str">
        <f>IF(AND(COUNTIF(D$2:D76,D76)=1,D76&lt;&gt;""),COUNT(G$1:G75)+1,"")</f>
        <v/>
      </c>
      <c r="H76" s="142" t="str">
        <f t="shared" si="52"/>
        <v/>
      </c>
      <c r="I76" s="142" t="e">
        <f t="shared" si="53"/>
        <v>#N/A</v>
      </c>
      <c r="J76" s="142">
        <f>IF(ISNUMBER(SEARCH(Бланк!$I$6,D76)),MAX($J$1:J75)+1,0)</f>
        <v>0</v>
      </c>
      <c r="K76" s="142" t="e">
        <f>VLOOKUP(F76,Профиль!A76:AI1590,2,FALSE)</f>
        <v>#N/A</v>
      </c>
      <c r="L76" s="142" t="str">
        <f>IF(J76&gt;0,VLOOKUP(Бланк!$I$6,D76:F86,3,FALSE),"")</f>
        <v/>
      </c>
      <c r="M76" s="142" t="e">
        <f t="shared" si="54"/>
        <v>#N/A</v>
      </c>
      <c r="N76" s="142" t="e">
        <f t="shared" si="55"/>
        <v>#N/A</v>
      </c>
      <c r="O76" s="142" t="str">
        <f>IF(ISERROR(N76),"",INDEX(Профиль!$B$2:DD15080,N76,2))</f>
        <v/>
      </c>
      <c r="P76" s="142" t="e">
        <f t="shared" si="56"/>
        <v>#N/A</v>
      </c>
      <c r="Q76" s="142">
        <f>IF(ISNUMBER(SEARCH(Бланк!$K$6,O76)),MAX($Q$1:Q75)+1,0)</f>
        <v>0</v>
      </c>
      <c r="R76" s="142" t="str">
        <f t="shared" si="57"/>
        <v/>
      </c>
      <c r="S76" s="142" t="e">
        <f t="shared" si="58"/>
        <v>#N/A</v>
      </c>
      <c r="AA76" s="142">
        <f>IF(ISNUMBER(SEARCH(Бланк!$I$8,D76)),MAX($AA$1:AA75)+1,0)</f>
        <v>0</v>
      </c>
      <c r="AB76" s="142" t="e">
        <f>VLOOKUP(F76,Профиль!A76:AI1590,2,FALSE)</f>
        <v>#N/A</v>
      </c>
      <c r="AC76" s="142" t="str">
        <f>IF(AA76&gt;0,VLOOKUP(Бланк!$I$8,D76:F76,3,FALSE),"")</f>
        <v/>
      </c>
      <c r="AD76" s="142" t="e">
        <f t="shared" si="59"/>
        <v>#N/A</v>
      </c>
      <c r="BA76" s="142">
        <f>IF(ISNUMBER(SEARCH(Бланк!$I$10,D76)),MAX($BA$1:BA75)+1,0)</f>
        <v>0</v>
      </c>
      <c r="BB76" s="142" t="e">
        <f>VLOOKUP(F76,Профиль!A76:AI1590,2,FALSE)</f>
        <v>#N/A</v>
      </c>
      <c r="BC76" s="142" t="str">
        <f>IF(BA76&gt;0,VLOOKUP(Бланк!$I$10,D76:F76,3,FALSE),"")</f>
        <v/>
      </c>
      <c r="BD76" s="142" t="e">
        <f t="shared" si="60"/>
        <v>#N/A</v>
      </c>
      <c r="BE76" s="142" t="e">
        <f t="shared" si="61"/>
        <v>#N/A</v>
      </c>
      <c r="CA76" s="142">
        <f>IF(ISNUMBER(SEARCH(Бланк!$I$12,D76)),MAX($CA$1:CA75)+1,0)</f>
        <v>0</v>
      </c>
      <c r="CB76" s="142" t="e">
        <f>VLOOKUP(F76,Профиль!A76:AI1590,2,FALSE)</f>
        <v>#N/A</v>
      </c>
      <c r="CC76" s="142" t="str">
        <f>IF(CA76&gt;0,VLOOKUP(Бланк!$I$12,D76:F76,3,FALSE),"")</f>
        <v/>
      </c>
      <c r="CD76" s="142" t="e">
        <f t="shared" si="62"/>
        <v>#N/A</v>
      </c>
      <c r="CE76" s="142" t="e">
        <f t="shared" si="63"/>
        <v>#N/A</v>
      </c>
      <c r="CF76" s="142" t="str">
        <f>IF(ISERROR(CE76),"",INDEX(Профиль!$B$2:BV274,CE76,2))</f>
        <v/>
      </c>
      <c r="CG76" s="142" t="e">
        <f t="shared" si="64"/>
        <v>#N/A</v>
      </c>
      <c r="CI76" s="142" t="str">
        <f t="shared" si="65"/>
        <v/>
      </c>
      <c r="DA76" s="142">
        <f>IF(ISNUMBER(SEARCH(Бланк!$I$14,D76)),MAX($DA$1:DA75)+1,0)</f>
        <v>0</v>
      </c>
      <c r="DB76" s="142" t="e">
        <f>VLOOKUP(F76,Профиль!A76:BI1590,2,FALSE)</f>
        <v>#N/A</v>
      </c>
      <c r="DC76" s="142" t="str">
        <f>IF(DA76&gt;0,VLOOKUP(Бланк!$I$14,D76:F76,3,FALSE),"")</f>
        <v/>
      </c>
      <c r="DD76" s="142" t="e">
        <f t="shared" si="66"/>
        <v>#N/A</v>
      </c>
      <c r="DE76" s="142" t="e">
        <f t="shared" si="67"/>
        <v>#N/A</v>
      </c>
      <c r="DF76" s="142" t="str">
        <f>IF(ISERROR(DE76),"",INDEX(Профиль!$B$2:CV274,DE76,2))</f>
        <v/>
      </c>
      <c r="DG76" s="142" t="e">
        <f t="shared" si="68"/>
        <v>#N/A</v>
      </c>
      <c r="EA76" s="142">
        <f>IF(ISNUMBER(SEARCH(Бланк!$I$16,D76)),MAX($EA$1:EA75)+1,0)</f>
        <v>0</v>
      </c>
      <c r="EB76" s="142" t="e">
        <f>VLOOKUP(F76,Профиль!A76:CI1590,2,FALSE)</f>
        <v>#N/A</v>
      </c>
      <c r="EC76" s="142" t="str">
        <f>IF(EA76&gt;0,VLOOKUP(Бланк!$I$16,D76:F76,3,FALSE),"")</f>
        <v/>
      </c>
      <c r="ED76" s="142" t="e">
        <f t="shared" si="69"/>
        <v>#N/A</v>
      </c>
      <c r="EE76" s="142" t="e">
        <f t="shared" si="70"/>
        <v>#N/A</v>
      </c>
      <c r="EF76" s="142" t="str">
        <f>IF(ISERROR(EE76),"",INDEX(Профиль!$B$2:DV274,EE76,2))</f>
        <v/>
      </c>
      <c r="EG76" s="142" t="e">
        <f t="shared" si="71"/>
        <v>#N/A</v>
      </c>
      <c r="FA76" s="142">
        <f>IF(ISNUMBER(SEARCH(Бланк!$I$18,D76)),MAX($FA$1:FA75)+1,0)</f>
        <v>0</v>
      </c>
      <c r="FB76" s="142" t="e">
        <f>VLOOKUP(F76,Профиль!A76:DI1590,2,FALSE)</f>
        <v>#N/A</v>
      </c>
      <c r="FC76" s="142" t="str">
        <f>IF(FA76&gt;0,VLOOKUP(Бланк!$I$18,D76:F76,3,FALSE),"")</f>
        <v/>
      </c>
      <c r="FD76" s="142" t="e">
        <f t="shared" si="72"/>
        <v>#N/A</v>
      </c>
      <c r="FE76" s="142" t="e">
        <f t="shared" si="73"/>
        <v>#N/A</v>
      </c>
      <c r="FF76" s="142" t="str">
        <f>IF(ISERROR(FE76),"",INDEX(Профиль!$B$2:EV274,FE76,2))</f>
        <v/>
      </c>
      <c r="FG76" s="142" t="e">
        <f t="shared" si="74"/>
        <v>#N/A</v>
      </c>
      <c r="FI76" s="142" t="str">
        <f t="shared" si="75"/>
        <v/>
      </c>
      <c r="FJ76" s="142" t="e">
        <f t="shared" si="76"/>
        <v>#N/A</v>
      </c>
      <c r="GA76" s="142">
        <f>IF(ISNUMBER(SEARCH(Бланк!$I$20,D76)),MAX($GA$1:GA75)+1,0)</f>
        <v>0</v>
      </c>
      <c r="GB76" s="142" t="e">
        <f>VLOOKUP(F76,Профиль!A76:EI1590,2,FALSE)</f>
        <v>#N/A</v>
      </c>
      <c r="GC76" s="142" t="str">
        <f>IF(GA76&gt;0,VLOOKUP(Бланк!$I$20,D76:F76,3,FALSE),"")</f>
        <v/>
      </c>
      <c r="GD76" s="142" t="e">
        <f t="shared" si="77"/>
        <v>#N/A</v>
      </c>
      <c r="GE76" s="142" t="e">
        <f t="shared" si="78"/>
        <v>#N/A</v>
      </c>
      <c r="GF76" s="142" t="str">
        <f>IF(ISERROR(GE76),"",INDEX(Профиль!$B$2:FV274,GE76,2))</f>
        <v/>
      </c>
      <c r="GG76" s="142" t="e">
        <f t="shared" si="79"/>
        <v>#N/A</v>
      </c>
      <c r="GI76" s="142" t="str">
        <f t="shared" si="80"/>
        <v/>
      </c>
      <c r="GJ76" s="142" t="e">
        <f t="shared" si="81"/>
        <v>#N/A</v>
      </c>
      <c r="HA76" s="142">
        <f>IF(ISNUMBER(SEARCH(Бланк!$I$22,D76)),MAX($HA$1:HA75)+1,0)</f>
        <v>0</v>
      </c>
      <c r="HB76" s="142" t="e">
        <f>VLOOKUP(F76,Профиль!A76:FI1590,2,FALSE)</f>
        <v>#N/A</v>
      </c>
      <c r="HC76" s="142" t="str">
        <f>IF(HA76&gt;0,VLOOKUP(Бланк!$I$22,D76:F76,3,FALSE),"")</f>
        <v/>
      </c>
      <c r="HD76" s="142" t="e">
        <f t="shared" si="82"/>
        <v>#N/A</v>
      </c>
      <c r="HE76" s="142" t="e">
        <f t="shared" si="83"/>
        <v>#N/A</v>
      </c>
      <c r="HF76" s="142" t="str">
        <f>IF(ISERROR(HE76),"",INDEX(Профиль!$B$2:GV274,HE76,2))</f>
        <v/>
      </c>
      <c r="HG76" s="142" t="e">
        <f t="shared" si="84"/>
        <v>#N/A</v>
      </c>
      <c r="IA76" s="142">
        <f>IF(ISNUMBER(SEARCH(Бланк!$I$24,D76)),MAX($IA$1:IA75)+1,0)</f>
        <v>0</v>
      </c>
      <c r="IB76" s="142" t="e">
        <f>VLOOKUP(F76,Профиль!A76:GI1590,2,FALSE)</f>
        <v>#N/A</v>
      </c>
      <c r="IC76" s="142" t="str">
        <f>IF(IA76&gt;0,VLOOKUP(Бланк!$I$24,D76:F76,3,FALSE),"")</f>
        <v/>
      </c>
      <c r="ID76" s="142" t="e">
        <f t="shared" si="85"/>
        <v>#N/A</v>
      </c>
      <c r="IE76" s="142" t="e">
        <f t="shared" si="86"/>
        <v>#N/A</v>
      </c>
      <c r="IF76" s="142" t="str">
        <f>IF(ISERROR(IE76),"",INDEX(Профиль!$B$2:HV274,IE76,2))</f>
        <v/>
      </c>
      <c r="IG76" s="142" t="e">
        <f>VLOOKUP(ROW(EA75),IA$2:$IC$201,3,FALSE)</f>
        <v>#N/A</v>
      </c>
      <c r="IJ76" s="142" t="e">
        <f t="shared" si="87"/>
        <v>#N/A</v>
      </c>
    </row>
    <row r="77" spans="1:244" x14ac:dyDescent="0.25">
      <c r="A77" s="142">
        <v>77</v>
      </c>
      <c r="B77" s="142">
        <f>IF(AND($E$1="ПУСТО",Профиль!B77&lt;&gt;""),MAX($B$1:B76)+1,IF(ISNUMBER(SEARCH($E$1,Профиль!G77)),MAX($B$1:B76)+1,0))</f>
        <v>0</v>
      </c>
      <c r="D77" s="142" t="str">
        <f>IF(ISERROR(F77),"",INDEX(Профиль!$B$2:$E$1001,F77,1))</f>
        <v/>
      </c>
      <c r="E77" s="142" t="str">
        <f>IF(ISERROR(F77),"",INDEX(Профиль!$B$2:$E$1001,F77,2))</f>
        <v/>
      </c>
      <c r="F77" s="142" t="e">
        <f>MATCH(ROW(A76),$B$2:B83,0)</f>
        <v>#N/A</v>
      </c>
      <c r="G77" s="142" t="str">
        <f>IF(AND(COUNTIF(D$2:D77,D77)=1,D77&lt;&gt;""),COUNT(G$1:G76)+1,"")</f>
        <v/>
      </c>
      <c r="H77" s="142" t="str">
        <f t="shared" si="52"/>
        <v/>
      </c>
      <c r="I77" s="142" t="e">
        <f t="shared" si="53"/>
        <v>#N/A</v>
      </c>
      <c r="J77" s="142">
        <f>IF(ISNUMBER(SEARCH(Бланк!$I$6,D77)),MAX($J$1:J76)+1,0)</f>
        <v>0</v>
      </c>
      <c r="K77" s="142" t="e">
        <f>VLOOKUP(F77,Профиль!A77:AI1591,2,FALSE)</f>
        <v>#N/A</v>
      </c>
      <c r="L77" s="142" t="str">
        <f>IF(J77&gt;0,VLOOKUP(Бланк!$I$6,D77:F87,3,FALSE),"")</f>
        <v/>
      </c>
      <c r="M77" s="142" t="e">
        <f t="shared" si="54"/>
        <v>#N/A</v>
      </c>
      <c r="N77" s="142" t="e">
        <f t="shared" si="55"/>
        <v>#N/A</v>
      </c>
      <c r="O77" s="142" t="str">
        <f>IF(ISERROR(N77),"",INDEX(Профиль!$B$2:DD15081,N77,2))</f>
        <v/>
      </c>
      <c r="P77" s="142" t="e">
        <f t="shared" si="56"/>
        <v>#N/A</v>
      </c>
      <c r="Q77" s="142">
        <f>IF(ISNUMBER(SEARCH(Бланк!$K$6,O77)),MAX($Q$1:Q76)+1,0)</f>
        <v>0</v>
      </c>
      <c r="R77" s="142" t="str">
        <f t="shared" si="57"/>
        <v/>
      </c>
      <c r="S77" s="142" t="e">
        <f t="shared" si="58"/>
        <v>#N/A</v>
      </c>
      <c r="AA77" s="142">
        <f>IF(ISNUMBER(SEARCH(Бланк!$I$8,D77)),MAX($AA$1:AA76)+1,0)</f>
        <v>0</v>
      </c>
      <c r="AB77" s="142" t="e">
        <f>VLOOKUP(F77,Профиль!A77:AI1591,2,FALSE)</f>
        <v>#N/A</v>
      </c>
      <c r="AC77" s="142" t="str">
        <f>IF(AA77&gt;0,VLOOKUP(Бланк!$I$8,D77:F77,3,FALSE),"")</f>
        <v/>
      </c>
      <c r="AD77" s="142" t="e">
        <f t="shared" si="59"/>
        <v>#N/A</v>
      </c>
      <c r="BA77" s="142">
        <f>IF(ISNUMBER(SEARCH(Бланк!$I$10,D77)),MAX($BA$1:BA76)+1,0)</f>
        <v>0</v>
      </c>
      <c r="BB77" s="142" t="e">
        <f>VLOOKUP(F77,Профиль!A77:AI1591,2,FALSE)</f>
        <v>#N/A</v>
      </c>
      <c r="BC77" s="142" t="str">
        <f>IF(BA77&gt;0,VLOOKUP(Бланк!$I$10,D77:F77,3,FALSE),"")</f>
        <v/>
      </c>
      <c r="BD77" s="142" t="e">
        <f t="shared" si="60"/>
        <v>#N/A</v>
      </c>
      <c r="BE77" s="142" t="e">
        <f t="shared" si="61"/>
        <v>#N/A</v>
      </c>
      <c r="CA77" s="142">
        <f>IF(ISNUMBER(SEARCH(Бланк!$I$12,D77)),MAX($CA$1:CA76)+1,0)</f>
        <v>0</v>
      </c>
      <c r="CB77" s="142" t="e">
        <f>VLOOKUP(F77,Профиль!A77:AI1591,2,FALSE)</f>
        <v>#N/A</v>
      </c>
      <c r="CC77" s="142" t="str">
        <f>IF(CA77&gt;0,VLOOKUP(Бланк!$I$12,D77:F77,3,FALSE),"")</f>
        <v/>
      </c>
      <c r="CD77" s="142" t="e">
        <f t="shared" si="62"/>
        <v>#N/A</v>
      </c>
      <c r="CE77" s="142" t="e">
        <f t="shared" si="63"/>
        <v>#N/A</v>
      </c>
      <c r="CF77" s="142" t="str">
        <f>IF(ISERROR(CE77),"",INDEX(Профиль!$B$2:BV275,CE77,2))</f>
        <v/>
      </c>
      <c r="CG77" s="142" t="e">
        <f t="shared" si="64"/>
        <v>#N/A</v>
      </c>
      <c r="CI77" s="142" t="str">
        <f t="shared" si="65"/>
        <v/>
      </c>
      <c r="DA77" s="142">
        <f>IF(ISNUMBER(SEARCH(Бланк!$I$14,D77)),MAX($DA$1:DA76)+1,0)</f>
        <v>0</v>
      </c>
      <c r="DB77" s="142" t="e">
        <f>VLOOKUP(F77,Профиль!A77:BI1591,2,FALSE)</f>
        <v>#N/A</v>
      </c>
      <c r="DC77" s="142" t="str">
        <f>IF(DA77&gt;0,VLOOKUP(Бланк!$I$14,D77:F77,3,FALSE),"")</f>
        <v/>
      </c>
      <c r="DD77" s="142" t="e">
        <f t="shared" si="66"/>
        <v>#N/A</v>
      </c>
      <c r="DE77" s="142" t="e">
        <f t="shared" si="67"/>
        <v>#N/A</v>
      </c>
      <c r="DF77" s="142" t="str">
        <f>IF(ISERROR(DE77),"",INDEX(Профиль!$B$2:CV275,DE77,2))</f>
        <v/>
      </c>
      <c r="DG77" s="142" t="e">
        <f t="shared" si="68"/>
        <v>#N/A</v>
      </c>
      <c r="EA77" s="142">
        <f>IF(ISNUMBER(SEARCH(Бланк!$I$16,D77)),MAX($EA$1:EA76)+1,0)</f>
        <v>0</v>
      </c>
      <c r="EB77" s="142" t="e">
        <f>VLOOKUP(F77,Профиль!A77:CI1591,2,FALSE)</f>
        <v>#N/A</v>
      </c>
      <c r="EC77" s="142" t="str">
        <f>IF(EA77&gt;0,VLOOKUP(Бланк!$I$16,D77:F77,3,FALSE),"")</f>
        <v/>
      </c>
      <c r="ED77" s="142" t="e">
        <f t="shared" si="69"/>
        <v>#N/A</v>
      </c>
      <c r="EE77" s="142" t="e">
        <f t="shared" si="70"/>
        <v>#N/A</v>
      </c>
      <c r="EF77" s="142" t="str">
        <f>IF(ISERROR(EE77),"",INDEX(Профиль!$B$2:DV275,EE77,2))</f>
        <v/>
      </c>
      <c r="EG77" s="142" t="e">
        <f t="shared" si="71"/>
        <v>#N/A</v>
      </c>
      <c r="FA77" s="142">
        <f>IF(ISNUMBER(SEARCH(Бланк!$I$18,D77)),MAX($FA$1:FA76)+1,0)</f>
        <v>0</v>
      </c>
      <c r="FB77" s="142" t="e">
        <f>VLOOKUP(F77,Профиль!A77:DI1591,2,FALSE)</f>
        <v>#N/A</v>
      </c>
      <c r="FC77" s="142" t="str">
        <f>IF(FA77&gt;0,VLOOKUP(Бланк!$I$18,D77:F77,3,FALSE),"")</f>
        <v/>
      </c>
      <c r="FD77" s="142" t="e">
        <f t="shared" si="72"/>
        <v>#N/A</v>
      </c>
      <c r="FE77" s="142" t="e">
        <f t="shared" si="73"/>
        <v>#N/A</v>
      </c>
      <c r="FF77" s="142" t="str">
        <f>IF(ISERROR(FE77),"",INDEX(Профиль!$B$2:EV275,FE77,2))</f>
        <v/>
      </c>
      <c r="FG77" s="142" t="e">
        <f t="shared" si="74"/>
        <v>#N/A</v>
      </c>
      <c r="FI77" s="142" t="str">
        <f t="shared" si="75"/>
        <v/>
      </c>
      <c r="FJ77" s="142" t="e">
        <f t="shared" si="76"/>
        <v>#N/A</v>
      </c>
      <c r="GA77" s="142">
        <f>IF(ISNUMBER(SEARCH(Бланк!$I$20,D77)),MAX($GA$1:GA76)+1,0)</f>
        <v>0</v>
      </c>
      <c r="GB77" s="142" t="e">
        <f>VLOOKUP(F77,Профиль!A77:EI1591,2,FALSE)</f>
        <v>#N/A</v>
      </c>
      <c r="GC77" s="142" t="str">
        <f>IF(GA77&gt;0,VLOOKUP(Бланк!$I$20,D77:F77,3,FALSE),"")</f>
        <v/>
      </c>
      <c r="GD77" s="142" t="e">
        <f t="shared" si="77"/>
        <v>#N/A</v>
      </c>
      <c r="GE77" s="142" t="e">
        <f t="shared" si="78"/>
        <v>#N/A</v>
      </c>
      <c r="GF77" s="142" t="str">
        <f>IF(ISERROR(GE77),"",INDEX(Профиль!$B$2:FV275,GE77,2))</f>
        <v/>
      </c>
      <c r="GG77" s="142" t="e">
        <f t="shared" si="79"/>
        <v>#N/A</v>
      </c>
      <c r="GI77" s="142" t="str">
        <f t="shared" si="80"/>
        <v/>
      </c>
      <c r="GJ77" s="142" t="e">
        <f t="shared" si="81"/>
        <v>#N/A</v>
      </c>
      <c r="HA77" s="142">
        <f>IF(ISNUMBER(SEARCH(Бланк!$I$22,D77)),MAX($HA$1:HA76)+1,0)</f>
        <v>0</v>
      </c>
      <c r="HB77" s="142" t="e">
        <f>VLOOKUP(F77,Профиль!A77:FI1591,2,FALSE)</f>
        <v>#N/A</v>
      </c>
      <c r="HC77" s="142" t="str">
        <f>IF(HA77&gt;0,VLOOKUP(Бланк!$I$22,D77:F77,3,FALSE),"")</f>
        <v/>
      </c>
      <c r="HD77" s="142" t="e">
        <f t="shared" si="82"/>
        <v>#N/A</v>
      </c>
      <c r="HE77" s="142" t="e">
        <f t="shared" si="83"/>
        <v>#N/A</v>
      </c>
      <c r="HF77" s="142" t="str">
        <f>IF(ISERROR(HE77),"",INDEX(Профиль!$B$2:GV275,HE77,2))</f>
        <v/>
      </c>
      <c r="HG77" s="142" t="e">
        <f t="shared" si="84"/>
        <v>#N/A</v>
      </c>
      <c r="IA77" s="142">
        <f>IF(ISNUMBER(SEARCH(Бланк!$I$24,D77)),MAX($IA$1:IA76)+1,0)</f>
        <v>0</v>
      </c>
      <c r="IB77" s="142" t="e">
        <f>VLOOKUP(F77,Профиль!A77:GI1591,2,FALSE)</f>
        <v>#N/A</v>
      </c>
      <c r="IC77" s="142" t="str">
        <f>IF(IA77&gt;0,VLOOKUP(Бланк!$I$24,D77:F77,3,FALSE),"")</f>
        <v/>
      </c>
      <c r="ID77" s="142" t="e">
        <f t="shared" si="85"/>
        <v>#N/A</v>
      </c>
      <c r="IE77" s="142" t="e">
        <f t="shared" si="86"/>
        <v>#N/A</v>
      </c>
      <c r="IF77" s="142" t="str">
        <f>IF(ISERROR(IE77),"",INDEX(Профиль!$B$2:HV275,IE77,2))</f>
        <v/>
      </c>
      <c r="IG77" s="142" t="e">
        <f>VLOOKUP(ROW(EA76),IA$2:$IC$201,3,FALSE)</f>
        <v>#N/A</v>
      </c>
      <c r="IJ77" s="142" t="e">
        <f t="shared" si="87"/>
        <v>#N/A</v>
      </c>
    </row>
    <row r="78" spans="1:244" x14ac:dyDescent="0.25">
      <c r="A78" s="142">
        <v>78</v>
      </c>
      <c r="B78" s="142">
        <f>IF(AND($E$1="ПУСТО",Профиль!B78&lt;&gt;""),MAX($B$1:B77)+1,IF(ISNUMBER(SEARCH($E$1,Профиль!G78)),MAX($B$1:B77)+1,0))</f>
        <v>0</v>
      </c>
      <c r="D78" s="142" t="str">
        <f>IF(ISERROR(F78),"",INDEX(Профиль!$B$2:$E$1001,F78,1))</f>
        <v/>
      </c>
      <c r="E78" s="142" t="str">
        <f>IF(ISERROR(F78),"",INDEX(Профиль!$B$2:$E$1001,F78,2))</f>
        <v/>
      </c>
      <c r="F78" s="142" t="e">
        <f>MATCH(ROW(A77),$B$2:B84,0)</f>
        <v>#N/A</v>
      </c>
      <c r="G78" s="142" t="str">
        <f>IF(AND(COUNTIF(D$2:D78,D78)=1,D78&lt;&gt;""),COUNT(G$1:G77)+1,"")</f>
        <v/>
      </c>
      <c r="H78" s="142" t="str">
        <f t="shared" si="52"/>
        <v/>
      </c>
      <c r="I78" s="142" t="e">
        <f t="shared" si="53"/>
        <v>#N/A</v>
      </c>
      <c r="J78" s="142">
        <f>IF(ISNUMBER(SEARCH(Бланк!$I$6,D78)),MAX($J$1:J77)+1,0)</f>
        <v>0</v>
      </c>
      <c r="K78" s="142" t="e">
        <f>VLOOKUP(F78,Профиль!A78:AI1592,2,FALSE)</f>
        <v>#N/A</v>
      </c>
      <c r="L78" s="142" t="str">
        <f>IF(J78&gt;0,VLOOKUP(Бланк!$I$6,D78:F88,3,FALSE),"")</f>
        <v/>
      </c>
      <c r="M78" s="142" t="e">
        <f t="shared" si="54"/>
        <v>#N/A</v>
      </c>
      <c r="N78" s="142" t="e">
        <f t="shared" si="55"/>
        <v>#N/A</v>
      </c>
      <c r="O78" s="142" t="str">
        <f>IF(ISERROR(N78),"",INDEX(Профиль!$B$2:DD15082,N78,2))</f>
        <v/>
      </c>
      <c r="P78" s="142" t="e">
        <f t="shared" si="56"/>
        <v>#N/A</v>
      </c>
      <c r="Q78" s="142">
        <f>IF(ISNUMBER(SEARCH(Бланк!$K$6,O78)),MAX($Q$1:Q77)+1,0)</f>
        <v>0</v>
      </c>
      <c r="R78" s="142" t="str">
        <f t="shared" si="57"/>
        <v/>
      </c>
      <c r="S78" s="142" t="e">
        <f t="shared" si="58"/>
        <v>#N/A</v>
      </c>
      <c r="AA78" s="142">
        <f>IF(ISNUMBER(SEARCH(Бланк!$I$8,D78)),MAX($AA$1:AA77)+1,0)</f>
        <v>0</v>
      </c>
      <c r="AB78" s="142" t="e">
        <f>VLOOKUP(F78,Профиль!A78:AI1592,2,FALSE)</f>
        <v>#N/A</v>
      </c>
      <c r="AC78" s="142" t="str">
        <f>IF(AA78&gt;0,VLOOKUP(Бланк!$I$8,D78:F78,3,FALSE),"")</f>
        <v/>
      </c>
      <c r="AD78" s="142" t="e">
        <f t="shared" si="59"/>
        <v>#N/A</v>
      </c>
      <c r="BA78" s="142">
        <f>IF(ISNUMBER(SEARCH(Бланк!$I$10,D78)),MAX($BA$1:BA77)+1,0)</f>
        <v>0</v>
      </c>
      <c r="BB78" s="142" t="e">
        <f>VLOOKUP(F78,Профиль!A78:AI1592,2,FALSE)</f>
        <v>#N/A</v>
      </c>
      <c r="BC78" s="142" t="str">
        <f>IF(BA78&gt;0,VLOOKUP(Бланк!$I$10,D78:F78,3,FALSE),"")</f>
        <v/>
      </c>
      <c r="BD78" s="142" t="e">
        <f t="shared" si="60"/>
        <v>#N/A</v>
      </c>
      <c r="BE78" s="142" t="e">
        <f t="shared" si="61"/>
        <v>#N/A</v>
      </c>
      <c r="CA78" s="142">
        <f>IF(ISNUMBER(SEARCH(Бланк!$I$12,D78)),MAX($CA$1:CA77)+1,0)</f>
        <v>0</v>
      </c>
      <c r="CB78" s="142" t="e">
        <f>VLOOKUP(F78,Профиль!A78:AI1592,2,FALSE)</f>
        <v>#N/A</v>
      </c>
      <c r="CC78" s="142" t="str">
        <f>IF(CA78&gt;0,VLOOKUP(Бланк!$I$12,D78:F78,3,FALSE),"")</f>
        <v/>
      </c>
      <c r="CD78" s="142" t="e">
        <f t="shared" si="62"/>
        <v>#N/A</v>
      </c>
      <c r="CE78" s="142" t="e">
        <f t="shared" si="63"/>
        <v>#N/A</v>
      </c>
      <c r="CF78" s="142" t="str">
        <f>IF(ISERROR(CE78),"",INDEX(Профиль!$B$2:BV276,CE78,2))</f>
        <v/>
      </c>
      <c r="CG78" s="142" t="e">
        <f t="shared" si="64"/>
        <v>#N/A</v>
      </c>
      <c r="CI78" s="142" t="str">
        <f t="shared" si="65"/>
        <v/>
      </c>
      <c r="DA78" s="142">
        <f>IF(ISNUMBER(SEARCH(Бланк!$I$14,D78)),MAX($DA$1:DA77)+1,0)</f>
        <v>0</v>
      </c>
      <c r="DB78" s="142" t="e">
        <f>VLOOKUP(F78,Профиль!A78:BI1592,2,FALSE)</f>
        <v>#N/A</v>
      </c>
      <c r="DC78" s="142" t="str">
        <f>IF(DA78&gt;0,VLOOKUP(Бланк!$I$14,D78:F78,3,FALSE),"")</f>
        <v/>
      </c>
      <c r="DD78" s="142" t="e">
        <f t="shared" si="66"/>
        <v>#N/A</v>
      </c>
      <c r="DE78" s="142" t="e">
        <f t="shared" si="67"/>
        <v>#N/A</v>
      </c>
      <c r="DF78" s="142" t="str">
        <f>IF(ISERROR(DE78),"",INDEX(Профиль!$B$2:CV276,DE78,2))</f>
        <v/>
      </c>
      <c r="DG78" s="142" t="e">
        <f t="shared" si="68"/>
        <v>#N/A</v>
      </c>
      <c r="EA78" s="142">
        <f>IF(ISNUMBER(SEARCH(Бланк!$I$16,D78)),MAX($EA$1:EA77)+1,0)</f>
        <v>0</v>
      </c>
      <c r="EB78" s="142" t="e">
        <f>VLOOKUP(F78,Профиль!A78:CI1592,2,FALSE)</f>
        <v>#N/A</v>
      </c>
      <c r="EC78" s="142" t="str">
        <f>IF(EA78&gt;0,VLOOKUP(Бланк!$I$16,D78:F78,3,FALSE),"")</f>
        <v/>
      </c>
      <c r="ED78" s="142" t="e">
        <f t="shared" si="69"/>
        <v>#N/A</v>
      </c>
      <c r="EE78" s="142" t="e">
        <f t="shared" si="70"/>
        <v>#N/A</v>
      </c>
      <c r="EF78" s="142" t="str">
        <f>IF(ISERROR(EE78),"",INDEX(Профиль!$B$2:DV276,EE78,2))</f>
        <v/>
      </c>
      <c r="EG78" s="142" t="e">
        <f t="shared" si="71"/>
        <v>#N/A</v>
      </c>
      <c r="FA78" s="142">
        <f>IF(ISNUMBER(SEARCH(Бланк!$I$18,D78)),MAX($FA$1:FA77)+1,0)</f>
        <v>0</v>
      </c>
      <c r="FB78" s="142" t="e">
        <f>VLOOKUP(F78,Профиль!A78:DI1592,2,FALSE)</f>
        <v>#N/A</v>
      </c>
      <c r="FC78" s="142" t="str">
        <f>IF(FA78&gt;0,VLOOKUP(Бланк!$I$18,D78:F78,3,FALSE),"")</f>
        <v/>
      </c>
      <c r="FD78" s="142" t="e">
        <f t="shared" si="72"/>
        <v>#N/A</v>
      </c>
      <c r="FE78" s="142" t="e">
        <f t="shared" si="73"/>
        <v>#N/A</v>
      </c>
      <c r="FF78" s="142" t="str">
        <f>IF(ISERROR(FE78),"",INDEX(Профиль!$B$2:EV276,FE78,2))</f>
        <v/>
      </c>
      <c r="FG78" s="142" t="e">
        <f t="shared" si="74"/>
        <v>#N/A</v>
      </c>
      <c r="FI78" s="142" t="str">
        <f t="shared" si="75"/>
        <v/>
      </c>
      <c r="FJ78" s="142" t="e">
        <f t="shared" si="76"/>
        <v>#N/A</v>
      </c>
      <c r="GA78" s="142">
        <f>IF(ISNUMBER(SEARCH(Бланк!$I$20,D78)),MAX($GA$1:GA77)+1,0)</f>
        <v>0</v>
      </c>
      <c r="GB78" s="142" t="e">
        <f>VLOOKUP(F78,Профиль!A78:EI1592,2,FALSE)</f>
        <v>#N/A</v>
      </c>
      <c r="GC78" s="142" t="str">
        <f>IF(GA78&gt;0,VLOOKUP(Бланк!$I$20,D78:F78,3,FALSE),"")</f>
        <v/>
      </c>
      <c r="GD78" s="142" t="e">
        <f t="shared" si="77"/>
        <v>#N/A</v>
      </c>
      <c r="GE78" s="142" t="e">
        <f t="shared" si="78"/>
        <v>#N/A</v>
      </c>
      <c r="GF78" s="142" t="str">
        <f>IF(ISERROR(GE78),"",INDEX(Профиль!$B$2:FV276,GE78,2))</f>
        <v/>
      </c>
      <c r="GG78" s="142" t="e">
        <f t="shared" si="79"/>
        <v>#N/A</v>
      </c>
      <c r="GI78" s="142" t="str">
        <f t="shared" si="80"/>
        <v/>
      </c>
      <c r="GJ78" s="142" t="e">
        <f t="shared" si="81"/>
        <v>#N/A</v>
      </c>
      <c r="HA78" s="142">
        <f>IF(ISNUMBER(SEARCH(Бланк!$I$22,D78)),MAX($HA$1:HA77)+1,0)</f>
        <v>0</v>
      </c>
      <c r="HB78" s="142" t="e">
        <f>VLOOKUP(F78,Профиль!A78:FI1592,2,FALSE)</f>
        <v>#N/A</v>
      </c>
      <c r="HC78" s="142" t="str">
        <f>IF(HA78&gt;0,VLOOKUP(Бланк!$I$22,D78:F78,3,FALSE),"")</f>
        <v/>
      </c>
      <c r="HD78" s="142" t="e">
        <f t="shared" si="82"/>
        <v>#N/A</v>
      </c>
      <c r="HE78" s="142" t="e">
        <f t="shared" si="83"/>
        <v>#N/A</v>
      </c>
      <c r="HF78" s="142" t="str">
        <f>IF(ISERROR(HE78),"",INDEX(Профиль!$B$2:GV276,HE78,2))</f>
        <v/>
      </c>
      <c r="HG78" s="142" t="e">
        <f t="shared" si="84"/>
        <v>#N/A</v>
      </c>
      <c r="IA78" s="142">
        <f>IF(ISNUMBER(SEARCH(Бланк!$I$24,D78)),MAX($IA$1:IA77)+1,0)</f>
        <v>0</v>
      </c>
      <c r="IB78" s="142" t="e">
        <f>VLOOKUP(F78,Профиль!A78:GI1592,2,FALSE)</f>
        <v>#N/A</v>
      </c>
      <c r="IC78" s="142" t="str">
        <f>IF(IA78&gt;0,VLOOKUP(Бланк!$I$24,D78:F78,3,FALSE),"")</f>
        <v/>
      </c>
      <c r="ID78" s="142" t="e">
        <f t="shared" si="85"/>
        <v>#N/A</v>
      </c>
      <c r="IE78" s="142" t="e">
        <f t="shared" si="86"/>
        <v>#N/A</v>
      </c>
      <c r="IF78" s="142" t="str">
        <f>IF(ISERROR(IE78),"",INDEX(Профиль!$B$2:HV276,IE78,2))</f>
        <v/>
      </c>
      <c r="IG78" s="142" t="e">
        <f>VLOOKUP(ROW(EA77),IA$2:$IC$201,3,FALSE)</f>
        <v>#N/A</v>
      </c>
      <c r="IJ78" s="142" t="e">
        <f t="shared" si="87"/>
        <v>#N/A</v>
      </c>
    </row>
    <row r="79" spans="1:244" x14ac:dyDescent="0.25">
      <c r="A79" s="142">
        <v>79</v>
      </c>
      <c r="B79" s="142">
        <f>IF(AND($E$1="ПУСТО",Профиль!B79&lt;&gt;""),MAX($B$1:B78)+1,IF(ISNUMBER(SEARCH($E$1,Профиль!G79)),MAX($B$1:B78)+1,0))</f>
        <v>0</v>
      </c>
      <c r="D79" s="142" t="str">
        <f>IF(ISERROR(F79),"",INDEX(Профиль!$B$2:$E$1001,F79,1))</f>
        <v/>
      </c>
      <c r="E79" s="142" t="str">
        <f>IF(ISERROR(F79),"",INDEX(Профиль!$B$2:$E$1001,F79,2))</f>
        <v/>
      </c>
      <c r="F79" s="142" t="e">
        <f>MATCH(ROW(A78),$B$2:B85,0)</f>
        <v>#N/A</v>
      </c>
      <c r="G79" s="142" t="str">
        <f>IF(AND(COUNTIF(D$2:D79,D79)=1,D79&lt;&gt;""),COUNT(G$1:G78)+1,"")</f>
        <v/>
      </c>
      <c r="H79" s="142" t="str">
        <f t="shared" si="52"/>
        <v/>
      </c>
      <c r="I79" s="142" t="e">
        <f t="shared" si="53"/>
        <v>#N/A</v>
      </c>
      <c r="J79" s="142">
        <f>IF(ISNUMBER(SEARCH(Бланк!$I$6,D79)),MAX($J$1:J78)+1,0)</f>
        <v>0</v>
      </c>
      <c r="K79" s="142" t="e">
        <f>VLOOKUP(F79,Профиль!A79:AI1593,2,FALSE)</f>
        <v>#N/A</v>
      </c>
      <c r="L79" s="142" t="str">
        <f>IF(J79&gt;0,VLOOKUP(Бланк!$I$6,D79:F89,3,FALSE),"")</f>
        <v/>
      </c>
      <c r="M79" s="142" t="e">
        <f t="shared" si="54"/>
        <v>#N/A</v>
      </c>
      <c r="N79" s="142" t="e">
        <f t="shared" si="55"/>
        <v>#N/A</v>
      </c>
      <c r="O79" s="142" t="str">
        <f>IF(ISERROR(N79),"",INDEX(Профиль!$B$2:DD15083,N79,2))</f>
        <v/>
      </c>
      <c r="P79" s="142" t="e">
        <f t="shared" si="56"/>
        <v>#N/A</v>
      </c>
      <c r="Q79" s="142">
        <f>IF(ISNUMBER(SEARCH(Бланк!$K$6,O79)),MAX($Q$1:Q78)+1,0)</f>
        <v>0</v>
      </c>
      <c r="R79" s="142" t="str">
        <f t="shared" si="57"/>
        <v/>
      </c>
      <c r="S79" s="142" t="e">
        <f t="shared" si="58"/>
        <v>#N/A</v>
      </c>
      <c r="AA79" s="142">
        <f>IF(ISNUMBER(SEARCH(Бланк!$I$8,D79)),MAX($AA$1:AA78)+1,0)</f>
        <v>0</v>
      </c>
      <c r="AB79" s="142" t="e">
        <f>VLOOKUP(F79,Профиль!A79:AI1593,2,FALSE)</f>
        <v>#N/A</v>
      </c>
      <c r="AC79" s="142" t="str">
        <f>IF(AA79&gt;0,VLOOKUP(Бланк!$I$8,D79:F79,3,FALSE),"")</f>
        <v/>
      </c>
      <c r="AD79" s="142" t="e">
        <f t="shared" si="59"/>
        <v>#N/A</v>
      </c>
      <c r="BA79" s="142">
        <f>IF(ISNUMBER(SEARCH(Бланк!$I$10,D79)),MAX($BA$1:BA78)+1,0)</f>
        <v>0</v>
      </c>
      <c r="BB79" s="142" t="e">
        <f>VLOOKUP(F79,Профиль!A79:AI1593,2,FALSE)</f>
        <v>#N/A</v>
      </c>
      <c r="BC79" s="142" t="str">
        <f>IF(BA79&gt;0,VLOOKUP(Бланк!$I$10,D79:F79,3,FALSE),"")</f>
        <v/>
      </c>
      <c r="BD79" s="142" t="e">
        <f t="shared" si="60"/>
        <v>#N/A</v>
      </c>
      <c r="BE79" s="142" t="e">
        <f t="shared" si="61"/>
        <v>#N/A</v>
      </c>
      <c r="CA79" s="142">
        <f>IF(ISNUMBER(SEARCH(Бланк!$I$12,D79)),MAX($CA$1:CA78)+1,0)</f>
        <v>0</v>
      </c>
      <c r="CB79" s="142" t="e">
        <f>VLOOKUP(F79,Профиль!A79:AI1593,2,FALSE)</f>
        <v>#N/A</v>
      </c>
      <c r="CC79" s="142" t="str">
        <f>IF(CA79&gt;0,VLOOKUP(Бланк!$I$12,D79:F79,3,FALSE),"")</f>
        <v/>
      </c>
      <c r="CD79" s="142" t="e">
        <f t="shared" si="62"/>
        <v>#N/A</v>
      </c>
      <c r="CE79" s="142" t="e">
        <f t="shared" si="63"/>
        <v>#N/A</v>
      </c>
      <c r="CF79" s="142" t="str">
        <f>IF(ISERROR(CE79),"",INDEX(Профиль!$B$2:BV277,CE79,2))</f>
        <v/>
      </c>
      <c r="CG79" s="142" t="e">
        <f t="shared" si="64"/>
        <v>#N/A</v>
      </c>
      <c r="CI79" s="142" t="str">
        <f t="shared" si="65"/>
        <v/>
      </c>
      <c r="DA79" s="142">
        <f>IF(ISNUMBER(SEARCH(Бланк!$I$14,D79)),MAX($DA$1:DA78)+1,0)</f>
        <v>0</v>
      </c>
      <c r="DB79" s="142" t="e">
        <f>VLOOKUP(F79,Профиль!A79:BI1593,2,FALSE)</f>
        <v>#N/A</v>
      </c>
      <c r="DC79" s="142" t="str">
        <f>IF(DA79&gt;0,VLOOKUP(Бланк!$I$14,D79:F79,3,FALSE),"")</f>
        <v/>
      </c>
      <c r="DD79" s="142" t="e">
        <f t="shared" si="66"/>
        <v>#N/A</v>
      </c>
      <c r="DE79" s="142" t="e">
        <f t="shared" si="67"/>
        <v>#N/A</v>
      </c>
      <c r="DF79" s="142" t="str">
        <f>IF(ISERROR(DE79),"",INDEX(Профиль!$B$2:CV277,DE79,2))</f>
        <v/>
      </c>
      <c r="DG79" s="142" t="e">
        <f t="shared" si="68"/>
        <v>#N/A</v>
      </c>
      <c r="EA79" s="142">
        <f>IF(ISNUMBER(SEARCH(Бланк!$I$16,D79)),MAX($EA$1:EA78)+1,0)</f>
        <v>0</v>
      </c>
      <c r="EB79" s="142" t="e">
        <f>VLOOKUP(F79,Профиль!A79:CI1593,2,FALSE)</f>
        <v>#N/A</v>
      </c>
      <c r="EC79" s="142" t="str">
        <f>IF(EA79&gt;0,VLOOKUP(Бланк!$I$16,D79:F79,3,FALSE),"")</f>
        <v/>
      </c>
      <c r="ED79" s="142" t="e">
        <f t="shared" si="69"/>
        <v>#N/A</v>
      </c>
      <c r="EE79" s="142" t="e">
        <f t="shared" si="70"/>
        <v>#N/A</v>
      </c>
      <c r="EF79" s="142" t="str">
        <f>IF(ISERROR(EE79),"",INDEX(Профиль!$B$2:DV277,EE79,2))</f>
        <v/>
      </c>
      <c r="EG79" s="142" t="e">
        <f t="shared" si="71"/>
        <v>#N/A</v>
      </c>
      <c r="FA79" s="142">
        <f>IF(ISNUMBER(SEARCH(Бланк!$I$18,D79)),MAX($FA$1:FA78)+1,0)</f>
        <v>0</v>
      </c>
      <c r="FB79" s="142" t="e">
        <f>VLOOKUP(F79,Профиль!A79:DI1593,2,FALSE)</f>
        <v>#N/A</v>
      </c>
      <c r="FC79" s="142" t="str">
        <f>IF(FA79&gt;0,VLOOKUP(Бланк!$I$18,D79:F79,3,FALSE),"")</f>
        <v/>
      </c>
      <c r="FD79" s="142" t="e">
        <f t="shared" si="72"/>
        <v>#N/A</v>
      </c>
      <c r="FE79" s="142" t="e">
        <f t="shared" si="73"/>
        <v>#N/A</v>
      </c>
      <c r="FF79" s="142" t="str">
        <f>IF(ISERROR(FE79),"",INDEX(Профиль!$B$2:EV277,FE79,2))</f>
        <v/>
      </c>
      <c r="FG79" s="142" t="e">
        <f t="shared" si="74"/>
        <v>#N/A</v>
      </c>
      <c r="FI79" s="142" t="str">
        <f t="shared" si="75"/>
        <v/>
      </c>
      <c r="FJ79" s="142" t="e">
        <f t="shared" si="76"/>
        <v>#N/A</v>
      </c>
      <c r="GA79" s="142">
        <f>IF(ISNUMBER(SEARCH(Бланк!$I$20,D79)),MAX($GA$1:GA78)+1,0)</f>
        <v>0</v>
      </c>
      <c r="GB79" s="142" t="e">
        <f>VLOOKUP(F79,Профиль!A79:EI1593,2,FALSE)</f>
        <v>#N/A</v>
      </c>
      <c r="GC79" s="142" t="str">
        <f>IF(GA79&gt;0,VLOOKUP(Бланк!$I$20,D79:F79,3,FALSE),"")</f>
        <v/>
      </c>
      <c r="GD79" s="142" t="e">
        <f t="shared" si="77"/>
        <v>#N/A</v>
      </c>
      <c r="GE79" s="142" t="e">
        <f t="shared" si="78"/>
        <v>#N/A</v>
      </c>
      <c r="GF79" s="142" t="str">
        <f>IF(ISERROR(GE79),"",INDEX(Профиль!$B$2:FV277,GE79,2))</f>
        <v/>
      </c>
      <c r="GG79" s="142" t="e">
        <f t="shared" si="79"/>
        <v>#N/A</v>
      </c>
      <c r="GI79" s="142" t="str">
        <f t="shared" si="80"/>
        <v/>
      </c>
      <c r="GJ79" s="142" t="e">
        <f t="shared" si="81"/>
        <v>#N/A</v>
      </c>
      <c r="HA79" s="142">
        <f>IF(ISNUMBER(SEARCH(Бланк!$I$22,D79)),MAX($HA$1:HA78)+1,0)</f>
        <v>0</v>
      </c>
      <c r="HB79" s="142" t="e">
        <f>VLOOKUP(F79,Профиль!A79:FI1593,2,FALSE)</f>
        <v>#N/A</v>
      </c>
      <c r="HC79" s="142" t="str">
        <f>IF(HA79&gt;0,VLOOKUP(Бланк!$I$22,D79:F79,3,FALSE),"")</f>
        <v/>
      </c>
      <c r="HD79" s="142" t="e">
        <f t="shared" si="82"/>
        <v>#N/A</v>
      </c>
      <c r="HE79" s="142" t="e">
        <f t="shared" si="83"/>
        <v>#N/A</v>
      </c>
      <c r="HF79" s="142" t="str">
        <f>IF(ISERROR(HE79),"",INDEX(Профиль!$B$2:GV277,HE79,2))</f>
        <v/>
      </c>
      <c r="HG79" s="142" t="e">
        <f t="shared" si="84"/>
        <v>#N/A</v>
      </c>
      <c r="IA79" s="142">
        <f>IF(ISNUMBER(SEARCH(Бланк!$I$24,D79)),MAX($IA$1:IA78)+1,0)</f>
        <v>0</v>
      </c>
      <c r="IB79" s="142" t="e">
        <f>VLOOKUP(F79,Профиль!A79:GI1593,2,FALSE)</f>
        <v>#N/A</v>
      </c>
      <c r="IC79" s="142" t="str">
        <f>IF(IA79&gt;0,VLOOKUP(Бланк!$I$24,D79:F79,3,FALSE),"")</f>
        <v/>
      </c>
      <c r="ID79" s="142" t="e">
        <f t="shared" si="85"/>
        <v>#N/A</v>
      </c>
      <c r="IE79" s="142" t="e">
        <f t="shared" si="86"/>
        <v>#N/A</v>
      </c>
      <c r="IF79" s="142" t="str">
        <f>IF(ISERROR(IE79),"",INDEX(Профиль!$B$2:HV277,IE79,2))</f>
        <v/>
      </c>
      <c r="IG79" s="142" t="e">
        <f>VLOOKUP(ROW(EA78),IA$2:$IC$201,3,FALSE)</f>
        <v>#N/A</v>
      </c>
      <c r="IJ79" s="142" t="e">
        <f t="shared" si="87"/>
        <v>#N/A</v>
      </c>
    </row>
    <row r="80" spans="1:244" x14ac:dyDescent="0.25">
      <c r="A80" s="142">
        <v>80</v>
      </c>
      <c r="B80" s="142">
        <f>IF(AND($E$1="ПУСТО",Профиль!B80&lt;&gt;""),MAX($B$1:B79)+1,IF(ISNUMBER(SEARCH($E$1,Профиль!G80)),MAX($B$1:B79)+1,0))</f>
        <v>0</v>
      </c>
      <c r="D80" s="142" t="str">
        <f>IF(ISERROR(F80),"",INDEX(Профиль!$B$2:$E$1001,F80,1))</f>
        <v/>
      </c>
      <c r="E80" s="142" t="str">
        <f>IF(ISERROR(F80),"",INDEX(Профиль!$B$2:$E$1001,F80,2))</f>
        <v/>
      </c>
      <c r="F80" s="142" t="e">
        <f>MATCH(ROW(A79),$B$2:B86,0)</f>
        <v>#N/A</v>
      </c>
      <c r="G80" s="142" t="str">
        <f>IF(AND(COUNTIF(D$2:D80,D80)=1,D80&lt;&gt;""),COUNT(G$1:G79)+1,"")</f>
        <v/>
      </c>
      <c r="H80" s="142" t="str">
        <f t="shared" si="52"/>
        <v/>
      </c>
      <c r="I80" s="142" t="e">
        <f t="shared" si="53"/>
        <v>#N/A</v>
      </c>
      <c r="J80" s="142">
        <f>IF(ISNUMBER(SEARCH(Бланк!$I$6,D80)),MAX($J$1:J79)+1,0)</f>
        <v>0</v>
      </c>
      <c r="K80" s="142" t="e">
        <f>VLOOKUP(F80,Профиль!A80:AI1594,2,FALSE)</f>
        <v>#N/A</v>
      </c>
      <c r="L80" s="142" t="str">
        <f>IF(J80&gt;0,VLOOKUP(Бланк!$I$6,D80:F90,3,FALSE),"")</f>
        <v/>
      </c>
      <c r="M80" s="142" t="e">
        <f t="shared" si="54"/>
        <v>#N/A</v>
      </c>
      <c r="N80" s="142" t="e">
        <f t="shared" si="55"/>
        <v>#N/A</v>
      </c>
      <c r="O80" s="142" t="str">
        <f>IF(ISERROR(N80),"",INDEX(Профиль!$B$2:DD15084,N80,2))</f>
        <v/>
      </c>
      <c r="P80" s="142" t="e">
        <f t="shared" si="56"/>
        <v>#N/A</v>
      </c>
      <c r="Q80" s="142">
        <f>IF(ISNUMBER(SEARCH(Бланк!$K$6,O80)),MAX($Q$1:Q79)+1,0)</f>
        <v>0</v>
      </c>
      <c r="R80" s="142" t="str">
        <f t="shared" si="57"/>
        <v/>
      </c>
      <c r="S80" s="142" t="e">
        <f t="shared" si="58"/>
        <v>#N/A</v>
      </c>
      <c r="AA80" s="142">
        <f>IF(ISNUMBER(SEARCH(Бланк!$I$8,D80)),MAX($AA$1:AA79)+1,0)</f>
        <v>0</v>
      </c>
      <c r="AB80" s="142" t="e">
        <f>VLOOKUP(F80,Профиль!A80:AI1594,2,FALSE)</f>
        <v>#N/A</v>
      </c>
      <c r="AC80" s="142" t="str">
        <f>IF(AA80&gt;0,VLOOKUP(Бланк!$I$8,D80:F80,3,FALSE),"")</f>
        <v/>
      </c>
      <c r="AD80" s="142" t="e">
        <f t="shared" si="59"/>
        <v>#N/A</v>
      </c>
      <c r="BA80" s="142">
        <f>IF(ISNUMBER(SEARCH(Бланк!$I$10,D80)),MAX($BA$1:BA79)+1,0)</f>
        <v>0</v>
      </c>
      <c r="BB80" s="142" t="e">
        <f>VLOOKUP(F80,Профиль!A80:AI1594,2,FALSE)</f>
        <v>#N/A</v>
      </c>
      <c r="BC80" s="142" t="str">
        <f>IF(BA80&gt;0,VLOOKUP(Бланк!$I$10,D80:F80,3,FALSE),"")</f>
        <v/>
      </c>
      <c r="BD80" s="142" t="e">
        <f t="shared" si="60"/>
        <v>#N/A</v>
      </c>
      <c r="BE80" s="142" t="e">
        <f t="shared" si="61"/>
        <v>#N/A</v>
      </c>
      <c r="CA80" s="142">
        <f>IF(ISNUMBER(SEARCH(Бланк!$I$12,D80)),MAX($CA$1:CA79)+1,0)</f>
        <v>0</v>
      </c>
      <c r="CB80" s="142" t="e">
        <f>VLOOKUP(F80,Профиль!A80:AI1594,2,FALSE)</f>
        <v>#N/A</v>
      </c>
      <c r="CC80" s="142" t="str">
        <f>IF(CA80&gt;0,VLOOKUP(Бланк!$I$12,D80:F80,3,FALSE),"")</f>
        <v/>
      </c>
      <c r="CD80" s="142" t="e">
        <f t="shared" si="62"/>
        <v>#N/A</v>
      </c>
      <c r="CE80" s="142" t="e">
        <f t="shared" si="63"/>
        <v>#N/A</v>
      </c>
      <c r="CF80" s="142" t="str">
        <f>IF(ISERROR(CE80),"",INDEX(Профиль!$B$2:BV278,CE80,2))</f>
        <v/>
      </c>
      <c r="CG80" s="142" t="e">
        <f t="shared" si="64"/>
        <v>#N/A</v>
      </c>
      <c r="CI80" s="142" t="str">
        <f t="shared" si="65"/>
        <v/>
      </c>
      <c r="DA80" s="142">
        <f>IF(ISNUMBER(SEARCH(Бланк!$I$14,D80)),MAX($DA$1:DA79)+1,0)</f>
        <v>0</v>
      </c>
      <c r="DB80" s="142" t="e">
        <f>VLOOKUP(F80,Профиль!A80:BI1594,2,FALSE)</f>
        <v>#N/A</v>
      </c>
      <c r="DC80" s="142" t="str">
        <f>IF(DA80&gt;0,VLOOKUP(Бланк!$I$14,D80:F80,3,FALSE),"")</f>
        <v/>
      </c>
      <c r="DD80" s="142" t="e">
        <f t="shared" si="66"/>
        <v>#N/A</v>
      </c>
      <c r="DE80" s="142" t="e">
        <f t="shared" si="67"/>
        <v>#N/A</v>
      </c>
      <c r="DF80" s="142" t="str">
        <f>IF(ISERROR(DE80),"",INDEX(Профиль!$B$2:CV278,DE80,2))</f>
        <v/>
      </c>
      <c r="DG80" s="142" t="e">
        <f t="shared" si="68"/>
        <v>#N/A</v>
      </c>
      <c r="EA80" s="142">
        <f>IF(ISNUMBER(SEARCH(Бланк!$I$16,D80)),MAX($EA$1:EA79)+1,0)</f>
        <v>0</v>
      </c>
      <c r="EB80" s="142" t="e">
        <f>VLOOKUP(F80,Профиль!A80:CI1594,2,FALSE)</f>
        <v>#N/A</v>
      </c>
      <c r="EC80" s="142" t="str">
        <f>IF(EA80&gt;0,VLOOKUP(Бланк!$I$16,D80:F80,3,FALSE),"")</f>
        <v/>
      </c>
      <c r="ED80" s="142" t="e">
        <f t="shared" si="69"/>
        <v>#N/A</v>
      </c>
      <c r="EE80" s="142" t="e">
        <f t="shared" si="70"/>
        <v>#N/A</v>
      </c>
      <c r="EF80" s="142" t="str">
        <f>IF(ISERROR(EE80),"",INDEX(Профиль!$B$2:DV278,EE80,2))</f>
        <v/>
      </c>
      <c r="EG80" s="142" t="e">
        <f t="shared" si="71"/>
        <v>#N/A</v>
      </c>
      <c r="FA80" s="142">
        <f>IF(ISNUMBER(SEARCH(Бланк!$I$18,D80)),MAX($FA$1:FA79)+1,0)</f>
        <v>0</v>
      </c>
      <c r="FB80" s="142" t="e">
        <f>VLOOKUP(F80,Профиль!A80:DI1594,2,FALSE)</f>
        <v>#N/A</v>
      </c>
      <c r="FC80" s="142" t="str">
        <f>IF(FA80&gt;0,VLOOKUP(Бланк!$I$18,D80:F80,3,FALSE),"")</f>
        <v/>
      </c>
      <c r="FD80" s="142" t="e">
        <f t="shared" si="72"/>
        <v>#N/A</v>
      </c>
      <c r="FE80" s="142" t="e">
        <f t="shared" si="73"/>
        <v>#N/A</v>
      </c>
      <c r="FF80" s="142" t="str">
        <f>IF(ISERROR(FE80),"",INDEX(Профиль!$B$2:EV278,FE80,2))</f>
        <v/>
      </c>
      <c r="FG80" s="142" t="e">
        <f t="shared" si="74"/>
        <v>#N/A</v>
      </c>
      <c r="FI80" s="142" t="str">
        <f t="shared" si="75"/>
        <v/>
      </c>
      <c r="FJ80" s="142" t="e">
        <f t="shared" si="76"/>
        <v>#N/A</v>
      </c>
      <c r="GA80" s="142">
        <f>IF(ISNUMBER(SEARCH(Бланк!$I$20,D80)),MAX($GA$1:GA79)+1,0)</f>
        <v>0</v>
      </c>
      <c r="GB80" s="142" t="e">
        <f>VLOOKUP(F80,Профиль!A80:EI1594,2,FALSE)</f>
        <v>#N/A</v>
      </c>
      <c r="GC80" s="142" t="str">
        <f>IF(GA80&gt;0,VLOOKUP(Бланк!$I$20,D80:F80,3,FALSE),"")</f>
        <v/>
      </c>
      <c r="GD80" s="142" t="e">
        <f t="shared" si="77"/>
        <v>#N/A</v>
      </c>
      <c r="GE80" s="142" t="e">
        <f t="shared" si="78"/>
        <v>#N/A</v>
      </c>
      <c r="GF80" s="142" t="str">
        <f>IF(ISERROR(GE80),"",INDEX(Профиль!$B$2:FV278,GE80,2))</f>
        <v/>
      </c>
      <c r="GG80" s="142" t="e">
        <f t="shared" si="79"/>
        <v>#N/A</v>
      </c>
      <c r="GI80" s="142" t="str">
        <f t="shared" si="80"/>
        <v/>
      </c>
      <c r="GJ80" s="142" t="e">
        <f t="shared" si="81"/>
        <v>#N/A</v>
      </c>
      <c r="HA80" s="142">
        <f>IF(ISNUMBER(SEARCH(Бланк!$I$22,D80)),MAX($HA$1:HA79)+1,0)</f>
        <v>0</v>
      </c>
      <c r="HB80" s="142" t="e">
        <f>VLOOKUP(F80,Профиль!A80:FI1594,2,FALSE)</f>
        <v>#N/A</v>
      </c>
      <c r="HC80" s="142" t="str">
        <f>IF(HA80&gt;0,VLOOKUP(Бланк!$I$22,D80:F80,3,FALSE),"")</f>
        <v/>
      </c>
      <c r="HD80" s="142" t="e">
        <f t="shared" si="82"/>
        <v>#N/A</v>
      </c>
      <c r="HE80" s="142" t="e">
        <f t="shared" si="83"/>
        <v>#N/A</v>
      </c>
      <c r="HF80" s="142" t="str">
        <f>IF(ISERROR(HE80),"",INDEX(Профиль!$B$2:GV278,HE80,2))</f>
        <v/>
      </c>
      <c r="HG80" s="142" t="e">
        <f t="shared" si="84"/>
        <v>#N/A</v>
      </c>
      <c r="IA80" s="142">
        <f>IF(ISNUMBER(SEARCH(Бланк!$I$24,D80)),MAX($IA$1:IA79)+1,0)</f>
        <v>0</v>
      </c>
      <c r="IB80" s="142" t="e">
        <f>VLOOKUP(F80,Профиль!A80:GI1594,2,FALSE)</f>
        <v>#N/A</v>
      </c>
      <c r="IC80" s="142" t="str">
        <f>IF(IA80&gt;0,VLOOKUP(Бланк!$I$24,D80:F80,3,FALSE),"")</f>
        <v/>
      </c>
      <c r="ID80" s="142" t="e">
        <f t="shared" si="85"/>
        <v>#N/A</v>
      </c>
      <c r="IE80" s="142" t="e">
        <f t="shared" si="86"/>
        <v>#N/A</v>
      </c>
      <c r="IF80" s="142" t="str">
        <f>IF(ISERROR(IE80),"",INDEX(Профиль!$B$2:HV278,IE80,2))</f>
        <v/>
      </c>
      <c r="IG80" s="142" t="e">
        <f>VLOOKUP(ROW(EA79),IA$2:$IC$201,3,FALSE)</f>
        <v>#N/A</v>
      </c>
      <c r="IJ80" s="142" t="e">
        <f t="shared" si="87"/>
        <v>#N/A</v>
      </c>
    </row>
    <row r="81" spans="1:244" x14ac:dyDescent="0.25">
      <c r="A81" s="142">
        <v>81</v>
      </c>
      <c r="B81" s="142">
        <f>IF(AND($E$1="ПУСТО",Профиль!B81&lt;&gt;""),MAX($B$1:B80)+1,IF(ISNUMBER(SEARCH($E$1,Профиль!G81)),MAX($B$1:B80)+1,0))</f>
        <v>0</v>
      </c>
      <c r="D81" s="142" t="str">
        <f>IF(ISERROR(F81),"",INDEX(Профиль!$B$2:$E$1001,F81,1))</f>
        <v/>
      </c>
      <c r="E81" s="142" t="str">
        <f>IF(ISERROR(F81),"",INDEX(Профиль!$B$2:$E$1001,F81,2))</f>
        <v/>
      </c>
      <c r="F81" s="142" t="e">
        <f>MATCH(ROW(A80),$B$2:B87,0)</f>
        <v>#N/A</v>
      </c>
      <c r="G81" s="142" t="str">
        <f>IF(AND(COUNTIF(D$2:D81,D81)=1,D81&lt;&gt;""),COUNT(G$1:G80)+1,"")</f>
        <v/>
      </c>
      <c r="H81" s="142" t="str">
        <f t="shared" si="52"/>
        <v/>
      </c>
      <c r="I81" s="142" t="e">
        <f t="shared" si="53"/>
        <v>#N/A</v>
      </c>
      <c r="J81" s="142">
        <f>IF(ISNUMBER(SEARCH(Бланк!$I$6,D81)),MAX($J$1:J80)+1,0)</f>
        <v>0</v>
      </c>
      <c r="K81" s="142" t="e">
        <f>VLOOKUP(F81,Профиль!A81:AI1595,2,FALSE)</f>
        <v>#N/A</v>
      </c>
      <c r="L81" s="142" t="str">
        <f>IF(J81&gt;0,VLOOKUP(Бланк!$I$6,D81:F91,3,FALSE),"")</f>
        <v/>
      </c>
      <c r="M81" s="142" t="e">
        <f t="shared" si="54"/>
        <v>#N/A</v>
      </c>
      <c r="N81" s="142" t="e">
        <f t="shared" si="55"/>
        <v>#N/A</v>
      </c>
      <c r="O81" s="142" t="str">
        <f>IF(ISERROR(N81),"",INDEX(Профиль!$B$2:DD15085,N81,2))</f>
        <v/>
      </c>
      <c r="P81" s="142" t="e">
        <f t="shared" si="56"/>
        <v>#N/A</v>
      </c>
      <c r="Q81" s="142">
        <f>IF(ISNUMBER(SEARCH(Бланк!$K$6,O81)),MAX($Q$1:Q80)+1,0)</f>
        <v>0</v>
      </c>
      <c r="R81" s="142" t="str">
        <f t="shared" si="57"/>
        <v/>
      </c>
      <c r="S81" s="142" t="e">
        <f t="shared" si="58"/>
        <v>#N/A</v>
      </c>
      <c r="AA81" s="142">
        <f>IF(ISNUMBER(SEARCH(Бланк!$I$8,D81)),MAX($AA$1:AA80)+1,0)</f>
        <v>0</v>
      </c>
      <c r="AB81" s="142" t="e">
        <f>VLOOKUP(F81,Профиль!A81:AI1595,2,FALSE)</f>
        <v>#N/A</v>
      </c>
      <c r="AC81" s="142" t="str">
        <f>IF(AA81&gt;0,VLOOKUP(Бланк!$I$8,D81:F81,3,FALSE),"")</f>
        <v/>
      </c>
      <c r="AD81" s="142" t="e">
        <f t="shared" si="59"/>
        <v>#N/A</v>
      </c>
      <c r="BA81" s="142">
        <f>IF(ISNUMBER(SEARCH(Бланк!$I$10,D81)),MAX($BA$1:BA80)+1,0)</f>
        <v>0</v>
      </c>
      <c r="BB81" s="142" t="e">
        <f>VLOOKUP(F81,Профиль!A81:AI1595,2,FALSE)</f>
        <v>#N/A</v>
      </c>
      <c r="BC81" s="142" t="str">
        <f>IF(BA81&gt;0,VLOOKUP(Бланк!$I$10,D81:F81,3,FALSE),"")</f>
        <v/>
      </c>
      <c r="BD81" s="142" t="e">
        <f t="shared" si="60"/>
        <v>#N/A</v>
      </c>
      <c r="BE81" s="142" t="e">
        <f t="shared" si="61"/>
        <v>#N/A</v>
      </c>
      <c r="CA81" s="142">
        <f>IF(ISNUMBER(SEARCH(Бланк!$I$12,D81)),MAX($CA$1:CA80)+1,0)</f>
        <v>0</v>
      </c>
      <c r="CB81" s="142" t="e">
        <f>VLOOKUP(F81,Профиль!A81:AI1595,2,FALSE)</f>
        <v>#N/A</v>
      </c>
      <c r="CC81" s="142" t="str">
        <f>IF(CA81&gt;0,VLOOKUP(Бланк!$I$12,D81:F81,3,FALSE),"")</f>
        <v/>
      </c>
      <c r="CD81" s="142" t="e">
        <f t="shared" si="62"/>
        <v>#N/A</v>
      </c>
      <c r="CE81" s="142" t="e">
        <f t="shared" si="63"/>
        <v>#N/A</v>
      </c>
      <c r="CF81" s="142" t="str">
        <f>IF(ISERROR(CE81),"",INDEX(Профиль!$B$2:BV279,CE81,2))</f>
        <v/>
      </c>
      <c r="CG81" s="142" t="e">
        <f t="shared" si="64"/>
        <v>#N/A</v>
      </c>
      <c r="CI81" s="142" t="str">
        <f t="shared" si="65"/>
        <v/>
      </c>
      <c r="DA81" s="142">
        <f>IF(ISNUMBER(SEARCH(Бланк!$I$14,D81)),MAX($DA$1:DA80)+1,0)</f>
        <v>0</v>
      </c>
      <c r="DB81" s="142" t="e">
        <f>VLOOKUP(F81,Профиль!A81:BI1595,2,FALSE)</f>
        <v>#N/A</v>
      </c>
      <c r="DC81" s="142" t="str">
        <f>IF(DA81&gt;0,VLOOKUP(Бланк!$I$14,D81:F81,3,FALSE),"")</f>
        <v/>
      </c>
      <c r="DD81" s="142" t="e">
        <f t="shared" si="66"/>
        <v>#N/A</v>
      </c>
      <c r="DE81" s="142" t="e">
        <f t="shared" si="67"/>
        <v>#N/A</v>
      </c>
      <c r="DF81" s="142" t="str">
        <f>IF(ISERROR(DE81),"",INDEX(Профиль!$B$2:CV279,DE81,2))</f>
        <v/>
      </c>
      <c r="DG81" s="142" t="e">
        <f t="shared" si="68"/>
        <v>#N/A</v>
      </c>
      <c r="EA81" s="142">
        <f>IF(ISNUMBER(SEARCH(Бланк!$I$16,D81)),MAX($EA$1:EA80)+1,0)</f>
        <v>0</v>
      </c>
      <c r="EB81" s="142" t="e">
        <f>VLOOKUP(F81,Профиль!A81:CI1595,2,FALSE)</f>
        <v>#N/A</v>
      </c>
      <c r="EC81" s="142" t="str">
        <f>IF(EA81&gt;0,VLOOKUP(Бланк!$I$16,D81:F81,3,FALSE),"")</f>
        <v/>
      </c>
      <c r="ED81" s="142" t="e">
        <f t="shared" si="69"/>
        <v>#N/A</v>
      </c>
      <c r="EE81" s="142" t="e">
        <f t="shared" si="70"/>
        <v>#N/A</v>
      </c>
      <c r="EF81" s="142" t="str">
        <f>IF(ISERROR(EE81),"",INDEX(Профиль!$B$2:DV279,EE81,2))</f>
        <v/>
      </c>
      <c r="EG81" s="142" t="e">
        <f t="shared" si="71"/>
        <v>#N/A</v>
      </c>
      <c r="FA81" s="142">
        <f>IF(ISNUMBER(SEARCH(Бланк!$I$18,D81)),MAX($FA$1:FA80)+1,0)</f>
        <v>0</v>
      </c>
      <c r="FB81" s="142" t="e">
        <f>VLOOKUP(F81,Профиль!A81:DI1595,2,FALSE)</f>
        <v>#N/A</v>
      </c>
      <c r="FC81" s="142" t="str">
        <f>IF(FA81&gt;0,VLOOKUP(Бланк!$I$18,D81:F81,3,FALSE),"")</f>
        <v/>
      </c>
      <c r="FD81" s="142" t="e">
        <f t="shared" si="72"/>
        <v>#N/A</v>
      </c>
      <c r="FE81" s="142" t="e">
        <f t="shared" si="73"/>
        <v>#N/A</v>
      </c>
      <c r="FF81" s="142" t="str">
        <f>IF(ISERROR(FE81),"",INDEX(Профиль!$B$2:EV279,FE81,2))</f>
        <v/>
      </c>
      <c r="FG81" s="142" t="e">
        <f t="shared" si="74"/>
        <v>#N/A</v>
      </c>
      <c r="FI81" s="142" t="str">
        <f t="shared" si="75"/>
        <v/>
      </c>
      <c r="FJ81" s="142" t="e">
        <f t="shared" si="76"/>
        <v>#N/A</v>
      </c>
      <c r="GA81" s="142">
        <f>IF(ISNUMBER(SEARCH(Бланк!$I$20,D81)),MAX($GA$1:GA80)+1,0)</f>
        <v>0</v>
      </c>
      <c r="GB81" s="142" t="e">
        <f>VLOOKUP(F81,Профиль!A81:EI1595,2,FALSE)</f>
        <v>#N/A</v>
      </c>
      <c r="GC81" s="142" t="str">
        <f>IF(GA81&gt;0,VLOOKUP(Бланк!$I$20,D81:F81,3,FALSE),"")</f>
        <v/>
      </c>
      <c r="GD81" s="142" t="e">
        <f t="shared" si="77"/>
        <v>#N/A</v>
      </c>
      <c r="GE81" s="142" t="e">
        <f t="shared" si="78"/>
        <v>#N/A</v>
      </c>
      <c r="GF81" s="142" t="str">
        <f>IF(ISERROR(GE81),"",INDEX(Профиль!$B$2:FV279,GE81,2))</f>
        <v/>
      </c>
      <c r="GG81" s="142" t="e">
        <f t="shared" si="79"/>
        <v>#N/A</v>
      </c>
      <c r="GI81" s="142" t="str">
        <f t="shared" si="80"/>
        <v/>
      </c>
      <c r="GJ81" s="142" t="e">
        <f t="shared" si="81"/>
        <v>#N/A</v>
      </c>
      <c r="HA81" s="142">
        <f>IF(ISNUMBER(SEARCH(Бланк!$I$22,D81)),MAX($HA$1:HA80)+1,0)</f>
        <v>0</v>
      </c>
      <c r="HB81" s="142" t="e">
        <f>VLOOKUP(F81,Профиль!A81:FI1595,2,FALSE)</f>
        <v>#N/A</v>
      </c>
      <c r="HC81" s="142" t="str">
        <f>IF(HA81&gt;0,VLOOKUP(Бланк!$I$22,D81:F81,3,FALSE),"")</f>
        <v/>
      </c>
      <c r="HD81" s="142" t="e">
        <f t="shared" si="82"/>
        <v>#N/A</v>
      </c>
      <c r="HE81" s="142" t="e">
        <f t="shared" si="83"/>
        <v>#N/A</v>
      </c>
      <c r="HF81" s="142" t="str">
        <f>IF(ISERROR(HE81),"",INDEX(Профиль!$B$2:GV279,HE81,2))</f>
        <v/>
      </c>
      <c r="HG81" s="142" t="e">
        <f t="shared" si="84"/>
        <v>#N/A</v>
      </c>
      <c r="IA81" s="142">
        <f>IF(ISNUMBER(SEARCH(Бланк!$I$24,D81)),MAX($IA$1:IA80)+1,0)</f>
        <v>0</v>
      </c>
      <c r="IB81" s="142" t="e">
        <f>VLOOKUP(F81,Профиль!A81:GI1595,2,FALSE)</f>
        <v>#N/A</v>
      </c>
      <c r="IC81" s="142" t="str">
        <f>IF(IA81&gt;0,VLOOKUP(Бланк!$I$24,D81:F81,3,FALSE),"")</f>
        <v/>
      </c>
      <c r="ID81" s="142" t="e">
        <f t="shared" si="85"/>
        <v>#N/A</v>
      </c>
      <c r="IE81" s="142" t="e">
        <f t="shared" si="86"/>
        <v>#N/A</v>
      </c>
      <c r="IF81" s="142" t="str">
        <f>IF(ISERROR(IE81),"",INDEX(Профиль!$B$2:HV279,IE81,2))</f>
        <v/>
      </c>
      <c r="IG81" s="142" t="e">
        <f>VLOOKUP(ROW(EA80),IA$2:$IC$201,3,FALSE)</f>
        <v>#N/A</v>
      </c>
      <c r="IJ81" s="142" t="e">
        <f t="shared" si="87"/>
        <v>#N/A</v>
      </c>
    </row>
    <row r="82" spans="1:244" x14ac:dyDescent="0.25">
      <c r="A82" s="142">
        <v>82</v>
      </c>
      <c r="B82" s="142">
        <f>IF(AND($E$1="ПУСТО",Профиль!B82&lt;&gt;""),MAX($B$1:B81)+1,IF(ISNUMBER(SEARCH($E$1,Профиль!G82)),MAX($B$1:B81)+1,0))</f>
        <v>0</v>
      </c>
      <c r="D82" s="142" t="str">
        <f>IF(ISERROR(F82),"",INDEX(Профиль!$B$2:$E$1001,F82,1))</f>
        <v/>
      </c>
      <c r="E82" s="142" t="str">
        <f>IF(ISERROR(F82),"",INDEX(Профиль!$B$2:$E$1001,F82,2))</f>
        <v/>
      </c>
      <c r="F82" s="142" t="e">
        <f>MATCH(ROW(A81),$B$2:B88,0)</f>
        <v>#N/A</v>
      </c>
      <c r="G82" s="142" t="str">
        <f>IF(AND(COUNTIF(D$2:D82,D82)=1,D82&lt;&gt;""),COUNT(G$1:G81)+1,"")</f>
        <v/>
      </c>
      <c r="H82" s="142" t="str">
        <f t="shared" si="52"/>
        <v/>
      </c>
      <c r="I82" s="142" t="e">
        <f t="shared" si="53"/>
        <v>#N/A</v>
      </c>
      <c r="J82" s="142">
        <f>IF(ISNUMBER(SEARCH(Бланк!$I$6,D82)),MAX($J$1:J81)+1,0)</f>
        <v>0</v>
      </c>
      <c r="K82" s="142" t="e">
        <f>VLOOKUP(F82,Профиль!A82:AI1596,2,FALSE)</f>
        <v>#N/A</v>
      </c>
      <c r="L82" s="142" t="str">
        <f>IF(J82&gt;0,VLOOKUP(Бланк!$I$6,D82:F92,3,FALSE),"")</f>
        <v/>
      </c>
      <c r="M82" s="142" t="e">
        <f t="shared" si="54"/>
        <v>#N/A</v>
      </c>
      <c r="N82" s="142" t="e">
        <f t="shared" si="55"/>
        <v>#N/A</v>
      </c>
      <c r="O82" s="142" t="str">
        <f>IF(ISERROR(N82),"",INDEX(Профиль!$B$2:DD15086,N82,2))</f>
        <v/>
      </c>
      <c r="P82" s="142" t="e">
        <f t="shared" si="56"/>
        <v>#N/A</v>
      </c>
      <c r="Q82" s="142">
        <f>IF(ISNUMBER(SEARCH(Бланк!$K$6,O82)),MAX($Q$1:Q81)+1,0)</f>
        <v>0</v>
      </c>
      <c r="R82" s="142" t="str">
        <f t="shared" si="57"/>
        <v/>
      </c>
      <c r="S82" s="142" t="e">
        <f t="shared" si="58"/>
        <v>#N/A</v>
      </c>
      <c r="AA82" s="142">
        <f>IF(ISNUMBER(SEARCH(Бланк!$I$8,D82)),MAX($AA$1:AA81)+1,0)</f>
        <v>0</v>
      </c>
      <c r="AB82" s="142" t="e">
        <f>VLOOKUP(F82,Профиль!A82:AI1596,2,FALSE)</f>
        <v>#N/A</v>
      </c>
      <c r="AC82" s="142" t="str">
        <f>IF(AA82&gt;0,VLOOKUP(Бланк!$I$8,D82:F82,3,FALSE),"")</f>
        <v/>
      </c>
      <c r="AD82" s="142" t="e">
        <f t="shared" si="59"/>
        <v>#N/A</v>
      </c>
      <c r="BA82" s="142">
        <f>IF(ISNUMBER(SEARCH(Бланк!$I$10,D82)),MAX($BA$1:BA81)+1,0)</f>
        <v>0</v>
      </c>
      <c r="BB82" s="142" t="e">
        <f>VLOOKUP(F82,Профиль!A82:AI1596,2,FALSE)</f>
        <v>#N/A</v>
      </c>
      <c r="BC82" s="142" t="str">
        <f>IF(BA82&gt;0,VLOOKUP(Бланк!$I$10,D82:F82,3,FALSE),"")</f>
        <v/>
      </c>
      <c r="BD82" s="142" t="e">
        <f t="shared" si="60"/>
        <v>#N/A</v>
      </c>
      <c r="BE82" s="142" t="e">
        <f t="shared" si="61"/>
        <v>#N/A</v>
      </c>
      <c r="CA82" s="142">
        <f>IF(ISNUMBER(SEARCH(Бланк!$I$12,D82)),MAX($CA$1:CA81)+1,0)</f>
        <v>0</v>
      </c>
      <c r="CB82" s="142" t="e">
        <f>VLOOKUP(F82,Профиль!A82:AI1596,2,FALSE)</f>
        <v>#N/A</v>
      </c>
      <c r="CC82" s="142" t="str">
        <f>IF(CA82&gt;0,VLOOKUP(Бланк!$I$12,D82:F82,3,FALSE),"")</f>
        <v/>
      </c>
      <c r="CD82" s="142" t="e">
        <f t="shared" si="62"/>
        <v>#N/A</v>
      </c>
      <c r="CE82" s="142" t="e">
        <f t="shared" si="63"/>
        <v>#N/A</v>
      </c>
      <c r="CF82" s="142" t="str">
        <f>IF(ISERROR(CE82),"",INDEX(Профиль!$B$2:BV280,CE82,2))</f>
        <v/>
      </c>
      <c r="CG82" s="142" t="e">
        <f t="shared" si="64"/>
        <v>#N/A</v>
      </c>
      <c r="CI82" s="142" t="str">
        <f t="shared" si="65"/>
        <v/>
      </c>
      <c r="DA82" s="142">
        <f>IF(ISNUMBER(SEARCH(Бланк!$I$14,D82)),MAX($DA$1:DA81)+1,0)</f>
        <v>0</v>
      </c>
      <c r="DB82" s="142" t="e">
        <f>VLOOKUP(F82,Профиль!A82:BI1596,2,FALSE)</f>
        <v>#N/A</v>
      </c>
      <c r="DC82" s="142" t="str">
        <f>IF(DA82&gt;0,VLOOKUP(Бланк!$I$14,D82:F82,3,FALSE),"")</f>
        <v/>
      </c>
      <c r="DD82" s="142" t="e">
        <f t="shared" si="66"/>
        <v>#N/A</v>
      </c>
      <c r="DE82" s="142" t="e">
        <f t="shared" si="67"/>
        <v>#N/A</v>
      </c>
      <c r="DF82" s="142" t="str">
        <f>IF(ISERROR(DE82),"",INDEX(Профиль!$B$2:CV280,DE82,2))</f>
        <v/>
      </c>
      <c r="DG82" s="142" t="e">
        <f t="shared" si="68"/>
        <v>#N/A</v>
      </c>
      <c r="EA82" s="142">
        <f>IF(ISNUMBER(SEARCH(Бланк!$I$16,D82)),MAX($EA$1:EA81)+1,0)</f>
        <v>0</v>
      </c>
      <c r="EB82" s="142" t="e">
        <f>VLOOKUP(F82,Профиль!A82:CI1596,2,FALSE)</f>
        <v>#N/A</v>
      </c>
      <c r="EC82" s="142" t="str">
        <f>IF(EA82&gt;0,VLOOKUP(Бланк!$I$16,D82:F82,3,FALSE),"")</f>
        <v/>
      </c>
      <c r="ED82" s="142" t="e">
        <f t="shared" si="69"/>
        <v>#N/A</v>
      </c>
      <c r="EE82" s="142" t="e">
        <f t="shared" si="70"/>
        <v>#N/A</v>
      </c>
      <c r="EF82" s="142" t="str">
        <f>IF(ISERROR(EE82),"",INDEX(Профиль!$B$2:DV280,EE82,2))</f>
        <v/>
      </c>
      <c r="EG82" s="142" t="e">
        <f t="shared" si="71"/>
        <v>#N/A</v>
      </c>
      <c r="FA82" s="142">
        <f>IF(ISNUMBER(SEARCH(Бланк!$I$18,D82)),MAX($FA$1:FA81)+1,0)</f>
        <v>0</v>
      </c>
      <c r="FB82" s="142" t="e">
        <f>VLOOKUP(F82,Профиль!A82:DI1596,2,FALSE)</f>
        <v>#N/A</v>
      </c>
      <c r="FC82" s="142" t="str">
        <f>IF(FA82&gt;0,VLOOKUP(Бланк!$I$18,D82:F82,3,FALSE),"")</f>
        <v/>
      </c>
      <c r="FD82" s="142" t="e">
        <f t="shared" si="72"/>
        <v>#N/A</v>
      </c>
      <c r="FE82" s="142" t="e">
        <f t="shared" si="73"/>
        <v>#N/A</v>
      </c>
      <c r="FF82" s="142" t="str">
        <f>IF(ISERROR(FE82),"",INDEX(Профиль!$B$2:EV280,FE82,2))</f>
        <v/>
      </c>
      <c r="FG82" s="142" t="e">
        <f t="shared" si="74"/>
        <v>#N/A</v>
      </c>
      <c r="FI82" s="142" t="str">
        <f t="shared" si="75"/>
        <v/>
      </c>
      <c r="FJ82" s="142" t="e">
        <f t="shared" si="76"/>
        <v>#N/A</v>
      </c>
      <c r="GA82" s="142">
        <f>IF(ISNUMBER(SEARCH(Бланк!$I$20,D82)),MAX($GA$1:GA81)+1,0)</f>
        <v>0</v>
      </c>
      <c r="GB82" s="142" t="e">
        <f>VLOOKUP(F82,Профиль!A82:EI1596,2,FALSE)</f>
        <v>#N/A</v>
      </c>
      <c r="GC82" s="142" t="str">
        <f>IF(GA82&gt;0,VLOOKUP(Бланк!$I$20,D82:F82,3,FALSE),"")</f>
        <v/>
      </c>
      <c r="GD82" s="142" t="e">
        <f t="shared" si="77"/>
        <v>#N/A</v>
      </c>
      <c r="GE82" s="142" t="e">
        <f t="shared" si="78"/>
        <v>#N/A</v>
      </c>
      <c r="GF82" s="142" t="str">
        <f>IF(ISERROR(GE82),"",INDEX(Профиль!$B$2:FV280,GE82,2))</f>
        <v/>
      </c>
      <c r="GG82" s="142" t="e">
        <f t="shared" si="79"/>
        <v>#N/A</v>
      </c>
      <c r="GI82" s="142" t="str">
        <f t="shared" si="80"/>
        <v/>
      </c>
      <c r="GJ82" s="142" t="e">
        <f t="shared" si="81"/>
        <v>#N/A</v>
      </c>
      <c r="HA82" s="142">
        <f>IF(ISNUMBER(SEARCH(Бланк!$I$22,D82)),MAX($HA$1:HA81)+1,0)</f>
        <v>0</v>
      </c>
      <c r="HB82" s="142" t="e">
        <f>VLOOKUP(F82,Профиль!A82:FI1596,2,FALSE)</f>
        <v>#N/A</v>
      </c>
      <c r="HC82" s="142" t="str">
        <f>IF(HA82&gt;0,VLOOKUP(Бланк!$I$22,D82:F82,3,FALSE),"")</f>
        <v/>
      </c>
      <c r="HD82" s="142" t="e">
        <f t="shared" si="82"/>
        <v>#N/A</v>
      </c>
      <c r="HE82" s="142" t="e">
        <f t="shared" si="83"/>
        <v>#N/A</v>
      </c>
      <c r="HF82" s="142" t="str">
        <f>IF(ISERROR(HE82),"",INDEX(Профиль!$B$2:GV280,HE82,2))</f>
        <v/>
      </c>
      <c r="HG82" s="142" t="e">
        <f t="shared" si="84"/>
        <v>#N/A</v>
      </c>
      <c r="IA82" s="142">
        <f>IF(ISNUMBER(SEARCH(Бланк!$I$24,D82)),MAX($IA$1:IA81)+1,0)</f>
        <v>0</v>
      </c>
      <c r="IB82" s="142" t="e">
        <f>VLOOKUP(F82,Профиль!A82:GI1596,2,FALSE)</f>
        <v>#N/A</v>
      </c>
      <c r="IC82" s="142" t="str">
        <f>IF(IA82&gt;0,VLOOKUP(Бланк!$I$24,D82:F82,3,FALSE),"")</f>
        <v/>
      </c>
      <c r="ID82" s="142" t="e">
        <f t="shared" si="85"/>
        <v>#N/A</v>
      </c>
      <c r="IE82" s="142" t="e">
        <f t="shared" si="86"/>
        <v>#N/A</v>
      </c>
      <c r="IF82" s="142" t="str">
        <f>IF(ISERROR(IE82),"",INDEX(Профиль!$B$2:HV280,IE82,2))</f>
        <v/>
      </c>
      <c r="IG82" s="142" t="e">
        <f>VLOOKUP(ROW(EA81),IA$2:$IC$201,3,FALSE)</f>
        <v>#N/A</v>
      </c>
      <c r="IJ82" s="142" t="e">
        <f t="shared" si="87"/>
        <v>#N/A</v>
      </c>
    </row>
    <row r="83" spans="1:244" x14ac:dyDescent="0.25">
      <c r="A83" s="142">
        <v>83</v>
      </c>
      <c r="B83" s="142">
        <f>IF(AND($E$1="ПУСТО",Профиль!B83&lt;&gt;""),MAX($B$1:B82)+1,IF(ISNUMBER(SEARCH($E$1,Профиль!G83)),MAX($B$1:B82)+1,0))</f>
        <v>0</v>
      </c>
      <c r="D83" s="142" t="str">
        <f>IF(ISERROR(F83),"",INDEX(Профиль!$B$2:$E$1001,F83,1))</f>
        <v/>
      </c>
      <c r="E83" s="142" t="str">
        <f>IF(ISERROR(F83),"",INDEX(Профиль!$B$2:$E$1001,F83,2))</f>
        <v/>
      </c>
      <c r="F83" s="142" t="e">
        <f>MATCH(ROW(A82),$B$2:B89,0)</f>
        <v>#N/A</v>
      </c>
      <c r="G83" s="142" t="str">
        <f>IF(AND(COUNTIF(D$2:D83,D83)=1,D83&lt;&gt;""),COUNT(G$1:G82)+1,"")</f>
        <v/>
      </c>
      <c r="H83" s="142" t="str">
        <f t="shared" si="52"/>
        <v/>
      </c>
      <c r="I83" s="142" t="e">
        <f t="shared" si="53"/>
        <v>#N/A</v>
      </c>
      <c r="J83" s="142">
        <f>IF(ISNUMBER(SEARCH(Бланк!$I$6,D83)),MAX($J$1:J82)+1,0)</f>
        <v>0</v>
      </c>
      <c r="K83" s="142" t="e">
        <f>VLOOKUP(F83,Профиль!A83:AI1597,2,FALSE)</f>
        <v>#N/A</v>
      </c>
      <c r="L83" s="142" t="str">
        <f>IF(J83&gt;0,VLOOKUP(Бланк!$I$6,D83:F93,3,FALSE),"")</f>
        <v/>
      </c>
      <c r="M83" s="142" t="e">
        <f t="shared" si="54"/>
        <v>#N/A</v>
      </c>
      <c r="N83" s="142" t="e">
        <f t="shared" si="55"/>
        <v>#N/A</v>
      </c>
      <c r="O83" s="142" t="str">
        <f>IF(ISERROR(N83),"",INDEX(Профиль!$B$2:DD15087,N83,2))</f>
        <v/>
      </c>
      <c r="P83" s="142" t="e">
        <f t="shared" si="56"/>
        <v>#N/A</v>
      </c>
      <c r="Q83" s="142">
        <f>IF(ISNUMBER(SEARCH(Бланк!$K$6,O83)),MAX($Q$1:Q82)+1,0)</f>
        <v>0</v>
      </c>
      <c r="R83" s="142" t="str">
        <f t="shared" si="57"/>
        <v/>
      </c>
      <c r="S83" s="142" t="e">
        <f t="shared" si="58"/>
        <v>#N/A</v>
      </c>
      <c r="AA83" s="142">
        <f>IF(ISNUMBER(SEARCH(Бланк!$I$8,D83)),MAX($AA$1:AA82)+1,0)</f>
        <v>0</v>
      </c>
      <c r="AB83" s="142" t="e">
        <f>VLOOKUP(F83,Профиль!A83:AI1597,2,FALSE)</f>
        <v>#N/A</v>
      </c>
      <c r="AC83" s="142" t="str">
        <f>IF(AA83&gt;0,VLOOKUP(Бланк!$I$8,D83:F83,3,FALSE),"")</f>
        <v/>
      </c>
      <c r="AD83" s="142" t="e">
        <f t="shared" si="59"/>
        <v>#N/A</v>
      </c>
      <c r="BA83" s="142">
        <f>IF(ISNUMBER(SEARCH(Бланк!$I$10,D83)),MAX($BA$1:BA82)+1,0)</f>
        <v>0</v>
      </c>
      <c r="BB83" s="142" t="e">
        <f>VLOOKUP(F83,Профиль!A83:AI1597,2,FALSE)</f>
        <v>#N/A</v>
      </c>
      <c r="BC83" s="142" t="str">
        <f>IF(BA83&gt;0,VLOOKUP(Бланк!$I$10,D83:F83,3,FALSE),"")</f>
        <v/>
      </c>
      <c r="BD83" s="142" t="e">
        <f t="shared" si="60"/>
        <v>#N/A</v>
      </c>
      <c r="BE83" s="142" t="e">
        <f t="shared" si="61"/>
        <v>#N/A</v>
      </c>
      <c r="CA83" s="142">
        <f>IF(ISNUMBER(SEARCH(Бланк!$I$12,D83)),MAX($CA$1:CA82)+1,0)</f>
        <v>0</v>
      </c>
      <c r="CB83" s="142" t="e">
        <f>VLOOKUP(F83,Профиль!A83:AI1597,2,FALSE)</f>
        <v>#N/A</v>
      </c>
      <c r="CC83" s="142" t="str">
        <f>IF(CA83&gt;0,VLOOKUP(Бланк!$I$12,D83:F83,3,FALSE),"")</f>
        <v/>
      </c>
      <c r="CD83" s="142" t="e">
        <f t="shared" si="62"/>
        <v>#N/A</v>
      </c>
      <c r="CE83" s="142" t="e">
        <f t="shared" si="63"/>
        <v>#N/A</v>
      </c>
      <c r="CF83" s="142" t="str">
        <f>IF(ISERROR(CE83),"",INDEX(Профиль!$B$2:BV281,CE83,2))</f>
        <v/>
      </c>
      <c r="CG83" s="142" t="e">
        <f t="shared" si="64"/>
        <v>#N/A</v>
      </c>
      <c r="CI83" s="142" t="str">
        <f t="shared" si="65"/>
        <v/>
      </c>
      <c r="DA83" s="142">
        <f>IF(ISNUMBER(SEARCH(Бланк!$I$14,D83)),MAX($DA$1:DA82)+1,0)</f>
        <v>0</v>
      </c>
      <c r="DB83" s="142" t="e">
        <f>VLOOKUP(F83,Профиль!A83:BI1597,2,FALSE)</f>
        <v>#N/A</v>
      </c>
      <c r="DC83" s="142" t="str">
        <f>IF(DA83&gt;0,VLOOKUP(Бланк!$I$14,D83:F83,3,FALSE),"")</f>
        <v/>
      </c>
      <c r="DD83" s="142" t="e">
        <f t="shared" si="66"/>
        <v>#N/A</v>
      </c>
      <c r="DE83" s="142" t="e">
        <f t="shared" si="67"/>
        <v>#N/A</v>
      </c>
      <c r="DF83" s="142" t="str">
        <f>IF(ISERROR(DE83),"",INDEX(Профиль!$B$2:CV281,DE83,2))</f>
        <v/>
      </c>
      <c r="DG83" s="142" t="e">
        <f t="shared" si="68"/>
        <v>#N/A</v>
      </c>
      <c r="EA83" s="142">
        <f>IF(ISNUMBER(SEARCH(Бланк!$I$16,D83)),MAX($EA$1:EA82)+1,0)</f>
        <v>0</v>
      </c>
      <c r="EB83" s="142" t="e">
        <f>VLOOKUP(F83,Профиль!A83:CI1597,2,FALSE)</f>
        <v>#N/A</v>
      </c>
      <c r="EC83" s="142" t="str">
        <f>IF(EA83&gt;0,VLOOKUP(Бланк!$I$16,D83:F83,3,FALSE),"")</f>
        <v/>
      </c>
      <c r="ED83" s="142" t="e">
        <f t="shared" si="69"/>
        <v>#N/A</v>
      </c>
      <c r="EE83" s="142" t="e">
        <f t="shared" si="70"/>
        <v>#N/A</v>
      </c>
      <c r="EF83" s="142" t="str">
        <f>IF(ISERROR(EE83),"",INDEX(Профиль!$B$2:DV281,EE83,2))</f>
        <v/>
      </c>
      <c r="EG83" s="142" t="e">
        <f t="shared" si="71"/>
        <v>#N/A</v>
      </c>
      <c r="FA83" s="142">
        <f>IF(ISNUMBER(SEARCH(Бланк!$I$18,D83)),MAX($FA$1:FA82)+1,0)</f>
        <v>0</v>
      </c>
      <c r="FB83" s="142" t="e">
        <f>VLOOKUP(F83,Профиль!A83:DI1597,2,FALSE)</f>
        <v>#N/A</v>
      </c>
      <c r="FC83" s="142" t="str">
        <f>IF(FA83&gt;0,VLOOKUP(Бланк!$I$18,D83:F83,3,FALSE),"")</f>
        <v/>
      </c>
      <c r="FD83" s="142" t="e">
        <f t="shared" si="72"/>
        <v>#N/A</v>
      </c>
      <c r="FE83" s="142" t="e">
        <f t="shared" si="73"/>
        <v>#N/A</v>
      </c>
      <c r="FF83" s="142" t="str">
        <f>IF(ISERROR(FE83),"",INDEX(Профиль!$B$2:EV281,FE83,2))</f>
        <v/>
      </c>
      <c r="FG83" s="142" t="e">
        <f t="shared" si="74"/>
        <v>#N/A</v>
      </c>
      <c r="FI83" s="142" t="str">
        <f t="shared" si="75"/>
        <v/>
      </c>
      <c r="FJ83" s="142" t="e">
        <f t="shared" si="76"/>
        <v>#N/A</v>
      </c>
      <c r="GA83" s="142">
        <f>IF(ISNUMBER(SEARCH(Бланк!$I$20,D83)),MAX($GA$1:GA82)+1,0)</f>
        <v>0</v>
      </c>
      <c r="GB83" s="142" t="e">
        <f>VLOOKUP(F83,Профиль!A83:EI1597,2,FALSE)</f>
        <v>#N/A</v>
      </c>
      <c r="GC83" s="142" t="str">
        <f>IF(GA83&gt;0,VLOOKUP(Бланк!$I$20,D83:F83,3,FALSE),"")</f>
        <v/>
      </c>
      <c r="GD83" s="142" t="e">
        <f t="shared" si="77"/>
        <v>#N/A</v>
      </c>
      <c r="GE83" s="142" t="e">
        <f t="shared" si="78"/>
        <v>#N/A</v>
      </c>
      <c r="GF83" s="142" t="str">
        <f>IF(ISERROR(GE83),"",INDEX(Профиль!$B$2:FV281,GE83,2))</f>
        <v/>
      </c>
      <c r="GG83" s="142" t="e">
        <f t="shared" si="79"/>
        <v>#N/A</v>
      </c>
      <c r="GI83" s="142" t="str">
        <f t="shared" si="80"/>
        <v/>
      </c>
      <c r="GJ83" s="142" t="e">
        <f t="shared" si="81"/>
        <v>#N/A</v>
      </c>
      <c r="HA83" s="142">
        <f>IF(ISNUMBER(SEARCH(Бланк!$I$22,D83)),MAX($HA$1:HA82)+1,0)</f>
        <v>0</v>
      </c>
      <c r="HB83" s="142" t="e">
        <f>VLOOKUP(F83,Профиль!A83:FI1597,2,FALSE)</f>
        <v>#N/A</v>
      </c>
      <c r="HC83" s="142" t="str">
        <f>IF(HA83&gt;0,VLOOKUP(Бланк!$I$22,D83:F83,3,FALSE),"")</f>
        <v/>
      </c>
      <c r="HD83" s="142" t="e">
        <f t="shared" si="82"/>
        <v>#N/A</v>
      </c>
      <c r="HE83" s="142" t="e">
        <f t="shared" si="83"/>
        <v>#N/A</v>
      </c>
      <c r="HF83" s="142" t="str">
        <f>IF(ISERROR(HE83),"",INDEX(Профиль!$B$2:GV281,HE83,2))</f>
        <v/>
      </c>
      <c r="HG83" s="142" t="e">
        <f t="shared" si="84"/>
        <v>#N/A</v>
      </c>
      <c r="IA83" s="142">
        <f>IF(ISNUMBER(SEARCH(Бланк!$I$24,D83)),MAX($IA$1:IA82)+1,0)</f>
        <v>0</v>
      </c>
      <c r="IB83" s="142" t="e">
        <f>VLOOKUP(F83,Профиль!A83:GI1597,2,FALSE)</f>
        <v>#N/A</v>
      </c>
      <c r="IC83" s="142" t="str">
        <f>IF(IA83&gt;0,VLOOKUP(Бланк!$I$24,D83:F83,3,FALSE),"")</f>
        <v/>
      </c>
      <c r="ID83" s="142" t="e">
        <f t="shared" si="85"/>
        <v>#N/A</v>
      </c>
      <c r="IE83" s="142" t="e">
        <f t="shared" si="86"/>
        <v>#N/A</v>
      </c>
      <c r="IF83" s="142" t="str">
        <f>IF(ISERROR(IE83),"",INDEX(Профиль!$B$2:HV281,IE83,2))</f>
        <v/>
      </c>
      <c r="IG83" s="142" t="e">
        <f>VLOOKUP(ROW(EA82),IA$2:$IC$201,3,FALSE)</f>
        <v>#N/A</v>
      </c>
      <c r="IJ83" s="142" t="e">
        <f t="shared" si="87"/>
        <v>#N/A</v>
      </c>
    </row>
    <row r="84" spans="1:244" x14ac:dyDescent="0.25">
      <c r="A84" s="142">
        <v>84</v>
      </c>
      <c r="B84" s="142">
        <f>IF(AND($E$1="ПУСТО",Профиль!B84&lt;&gt;""),MAX($B$1:B83)+1,IF(ISNUMBER(SEARCH($E$1,Профиль!G84)),MAX($B$1:B83)+1,0))</f>
        <v>0</v>
      </c>
      <c r="D84" s="142" t="str">
        <f>IF(ISERROR(F84),"",INDEX(Профиль!$B$2:$E$1001,F84,1))</f>
        <v/>
      </c>
      <c r="E84" s="142" t="str">
        <f>IF(ISERROR(F84),"",INDEX(Профиль!$B$2:$E$1001,F84,2))</f>
        <v/>
      </c>
      <c r="F84" s="142" t="e">
        <f>MATCH(ROW(A83),$B$2:B90,0)</f>
        <v>#N/A</v>
      </c>
      <c r="G84" s="142" t="str">
        <f>IF(AND(COUNTIF(D$2:D84,D84)=1,D84&lt;&gt;""),COUNT(G$1:G83)+1,"")</f>
        <v/>
      </c>
      <c r="H84" s="142" t="str">
        <f t="shared" si="52"/>
        <v/>
      </c>
      <c r="I84" s="142" t="e">
        <f t="shared" si="53"/>
        <v>#N/A</v>
      </c>
      <c r="J84" s="142">
        <f>IF(ISNUMBER(SEARCH(Бланк!$I$6,D84)),MAX($J$1:J83)+1,0)</f>
        <v>0</v>
      </c>
      <c r="K84" s="142" t="e">
        <f>VLOOKUP(F84,Профиль!A84:AI1598,2,FALSE)</f>
        <v>#N/A</v>
      </c>
      <c r="L84" s="142" t="str">
        <f>IF(J84&gt;0,VLOOKUP(Бланк!$I$6,D84:F94,3,FALSE),"")</f>
        <v/>
      </c>
      <c r="M84" s="142" t="e">
        <f t="shared" si="54"/>
        <v>#N/A</v>
      </c>
      <c r="N84" s="142" t="e">
        <f t="shared" si="55"/>
        <v>#N/A</v>
      </c>
      <c r="O84" s="142" t="str">
        <f>IF(ISERROR(N84),"",INDEX(Профиль!$B$2:DD15088,N84,2))</f>
        <v/>
      </c>
      <c r="P84" s="142" t="e">
        <f t="shared" si="56"/>
        <v>#N/A</v>
      </c>
      <c r="Q84" s="142">
        <f>IF(ISNUMBER(SEARCH(Бланк!$K$6,O84)),MAX($Q$1:Q83)+1,0)</f>
        <v>0</v>
      </c>
      <c r="R84" s="142" t="str">
        <f t="shared" si="57"/>
        <v/>
      </c>
      <c r="S84" s="142" t="e">
        <f t="shared" si="58"/>
        <v>#N/A</v>
      </c>
      <c r="AA84" s="142">
        <f>IF(ISNUMBER(SEARCH(Бланк!$I$8,D84)),MAX($AA$1:AA83)+1,0)</f>
        <v>0</v>
      </c>
      <c r="AB84" s="142" t="e">
        <f>VLOOKUP(F84,Профиль!A84:AI1598,2,FALSE)</f>
        <v>#N/A</v>
      </c>
      <c r="AC84" s="142" t="str">
        <f>IF(AA84&gt;0,VLOOKUP(Бланк!$I$8,D84:F84,3,FALSE),"")</f>
        <v/>
      </c>
      <c r="AD84" s="142" t="e">
        <f t="shared" si="59"/>
        <v>#N/A</v>
      </c>
      <c r="BA84" s="142">
        <f>IF(ISNUMBER(SEARCH(Бланк!$I$10,D84)),MAX($BA$1:BA83)+1,0)</f>
        <v>0</v>
      </c>
      <c r="BB84" s="142" t="e">
        <f>VLOOKUP(F84,Профиль!A84:AI1598,2,FALSE)</f>
        <v>#N/A</v>
      </c>
      <c r="BC84" s="142" t="str">
        <f>IF(BA84&gt;0,VLOOKUP(Бланк!$I$10,D84:F84,3,FALSE),"")</f>
        <v/>
      </c>
      <c r="BD84" s="142" t="e">
        <f t="shared" si="60"/>
        <v>#N/A</v>
      </c>
      <c r="BE84" s="142" t="e">
        <f t="shared" si="61"/>
        <v>#N/A</v>
      </c>
      <c r="CA84" s="142">
        <f>IF(ISNUMBER(SEARCH(Бланк!$I$12,D84)),MAX($CA$1:CA83)+1,0)</f>
        <v>0</v>
      </c>
      <c r="CB84" s="142" t="e">
        <f>VLOOKUP(F84,Профиль!A84:AI1598,2,FALSE)</f>
        <v>#N/A</v>
      </c>
      <c r="CC84" s="142" t="str">
        <f>IF(CA84&gt;0,VLOOKUP(Бланк!$I$12,D84:F84,3,FALSE),"")</f>
        <v/>
      </c>
      <c r="CD84" s="142" t="e">
        <f t="shared" si="62"/>
        <v>#N/A</v>
      </c>
      <c r="CE84" s="142" t="e">
        <f t="shared" si="63"/>
        <v>#N/A</v>
      </c>
      <c r="CF84" s="142" t="str">
        <f>IF(ISERROR(CE84),"",INDEX(Профиль!$B$2:BV282,CE84,2))</f>
        <v/>
      </c>
      <c r="CG84" s="142" t="e">
        <f t="shared" si="64"/>
        <v>#N/A</v>
      </c>
      <c r="CI84" s="142" t="str">
        <f t="shared" si="65"/>
        <v/>
      </c>
      <c r="DA84" s="142">
        <f>IF(ISNUMBER(SEARCH(Бланк!$I$14,D84)),MAX($DA$1:DA83)+1,0)</f>
        <v>0</v>
      </c>
      <c r="DB84" s="142" t="e">
        <f>VLOOKUP(F84,Профиль!A84:BI1598,2,FALSE)</f>
        <v>#N/A</v>
      </c>
      <c r="DC84" s="142" t="str">
        <f>IF(DA84&gt;0,VLOOKUP(Бланк!$I$14,D84:F84,3,FALSE),"")</f>
        <v/>
      </c>
      <c r="DD84" s="142" t="e">
        <f t="shared" si="66"/>
        <v>#N/A</v>
      </c>
      <c r="DE84" s="142" t="e">
        <f t="shared" si="67"/>
        <v>#N/A</v>
      </c>
      <c r="DF84" s="142" t="str">
        <f>IF(ISERROR(DE84),"",INDEX(Профиль!$B$2:CV282,DE84,2))</f>
        <v/>
      </c>
      <c r="DG84" s="142" t="e">
        <f t="shared" si="68"/>
        <v>#N/A</v>
      </c>
      <c r="EA84" s="142">
        <f>IF(ISNUMBER(SEARCH(Бланк!$I$16,D84)),MAX($EA$1:EA83)+1,0)</f>
        <v>0</v>
      </c>
      <c r="EB84" s="142" t="e">
        <f>VLOOKUP(F84,Профиль!A84:CI1598,2,FALSE)</f>
        <v>#N/A</v>
      </c>
      <c r="EC84" s="142" t="str">
        <f>IF(EA84&gt;0,VLOOKUP(Бланк!$I$16,D84:F84,3,FALSE),"")</f>
        <v/>
      </c>
      <c r="ED84" s="142" t="e">
        <f t="shared" si="69"/>
        <v>#N/A</v>
      </c>
      <c r="EE84" s="142" t="e">
        <f t="shared" si="70"/>
        <v>#N/A</v>
      </c>
      <c r="EF84" s="142" t="str">
        <f>IF(ISERROR(EE84),"",INDEX(Профиль!$B$2:DV282,EE84,2))</f>
        <v/>
      </c>
      <c r="EG84" s="142" t="e">
        <f t="shared" si="71"/>
        <v>#N/A</v>
      </c>
      <c r="FA84" s="142">
        <f>IF(ISNUMBER(SEARCH(Бланк!$I$18,D84)),MAX($FA$1:FA83)+1,0)</f>
        <v>0</v>
      </c>
      <c r="FB84" s="142" t="e">
        <f>VLOOKUP(F84,Профиль!A84:DI1598,2,FALSE)</f>
        <v>#N/A</v>
      </c>
      <c r="FC84" s="142" t="str">
        <f>IF(FA84&gt;0,VLOOKUP(Бланк!$I$18,D84:F84,3,FALSE),"")</f>
        <v/>
      </c>
      <c r="FD84" s="142" t="e">
        <f t="shared" si="72"/>
        <v>#N/A</v>
      </c>
      <c r="FE84" s="142" t="e">
        <f t="shared" si="73"/>
        <v>#N/A</v>
      </c>
      <c r="FF84" s="142" t="str">
        <f>IF(ISERROR(FE84),"",INDEX(Профиль!$B$2:EV282,FE84,2))</f>
        <v/>
      </c>
      <c r="FG84" s="142" t="e">
        <f t="shared" si="74"/>
        <v>#N/A</v>
      </c>
      <c r="FI84" s="142" t="str">
        <f t="shared" si="75"/>
        <v/>
      </c>
      <c r="FJ84" s="142" t="e">
        <f t="shared" si="76"/>
        <v>#N/A</v>
      </c>
      <c r="GA84" s="142">
        <f>IF(ISNUMBER(SEARCH(Бланк!$I$20,D84)),MAX($GA$1:GA83)+1,0)</f>
        <v>0</v>
      </c>
      <c r="GB84" s="142" t="e">
        <f>VLOOKUP(F84,Профиль!A84:EI1598,2,FALSE)</f>
        <v>#N/A</v>
      </c>
      <c r="GC84" s="142" t="str">
        <f>IF(GA84&gt;0,VLOOKUP(Бланк!$I$20,D84:F84,3,FALSE),"")</f>
        <v/>
      </c>
      <c r="GD84" s="142" t="e">
        <f t="shared" si="77"/>
        <v>#N/A</v>
      </c>
      <c r="GE84" s="142" t="e">
        <f t="shared" si="78"/>
        <v>#N/A</v>
      </c>
      <c r="GF84" s="142" t="str">
        <f>IF(ISERROR(GE84),"",INDEX(Профиль!$B$2:FV282,GE84,2))</f>
        <v/>
      </c>
      <c r="GG84" s="142" t="e">
        <f t="shared" si="79"/>
        <v>#N/A</v>
      </c>
      <c r="GI84" s="142" t="str">
        <f t="shared" si="80"/>
        <v/>
      </c>
      <c r="GJ84" s="142" t="e">
        <f t="shared" si="81"/>
        <v>#N/A</v>
      </c>
      <c r="HA84" s="142">
        <f>IF(ISNUMBER(SEARCH(Бланк!$I$22,D84)),MAX($HA$1:HA83)+1,0)</f>
        <v>0</v>
      </c>
      <c r="HB84" s="142" t="e">
        <f>VLOOKUP(F84,Профиль!A84:FI1598,2,FALSE)</f>
        <v>#N/A</v>
      </c>
      <c r="HC84" s="142" t="str">
        <f>IF(HA84&gt;0,VLOOKUP(Бланк!$I$22,D84:F84,3,FALSE),"")</f>
        <v/>
      </c>
      <c r="HD84" s="142" t="e">
        <f t="shared" si="82"/>
        <v>#N/A</v>
      </c>
      <c r="HE84" s="142" t="e">
        <f t="shared" si="83"/>
        <v>#N/A</v>
      </c>
      <c r="HF84" s="142" t="str">
        <f>IF(ISERROR(HE84),"",INDEX(Профиль!$B$2:GV282,HE84,2))</f>
        <v/>
      </c>
      <c r="HG84" s="142" t="e">
        <f t="shared" si="84"/>
        <v>#N/A</v>
      </c>
      <c r="IA84" s="142">
        <f>IF(ISNUMBER(SEARCH(Бланк!$I$24,D84)),MAX($IA$1:IA83)+1,0)</f>
        <v>0</v>
      </c>
      <c r="IB84" s="142" t="e">
        <f>VLOOKUP(F84,Профиль!A84:GI1598,2,FALSE)</f>
        <v>#N/A</v>
      </c>
      <c r="IC84" s="142" t="str">
        <f>IF(IA84&gt;0,VLOOKUP(Бланк!$I$24,D84:F84,3,FALSE),"")</f>
        <v/>
      </c>
      <c r="ID84" s="142" t="e">
        <f t="shared" si="85"/>
        <v>#N/A</v>
      </c>
      <c r="IE84" s="142" t="e">
        <f t="shared" si="86"/>
        <v>#N/A</v>
      </c>
      <c r="IF84" s="142" t="str">
        <f>IF(ISERROR(IE84),"",INDEX(Профиль!$B$2:HV282,IE84,2))</f>
        <v/>
      </c>
      <c r="IG84" s="142" t="e">
        <f>VLOOKUP(ROW(EA83),IA$2:$IC$201,3,FALSE)</f>
        <v>#N/A</v>
      </c>
      <c r="IJ84" s="142" t="e">
        <f t="shared" si="87"/>
        <v>#N/A</v>
      </c>
    </row>
    <row r="85" spans="1:244" x14ac:dyDescent="0.25">
      <c r="A85" s="142">
        <v>85</v>
      </c>
      <c r="B85" s="142">
        <f>IF(AND($E$1="ПУСТО",Профиль!B85&lt;&gt;""),MAX($B$1:B84)+1,IF(ISNUMBER(SEARCH($E$1,Профиль!G85)),MAX($B$1:B84)+1,0))</f>
        <v>0</v>
      </c>
      <c r="D85" s="142" t="str">
        <f>IF(ISERROR(F85),"",INDEX(Профиль!$B$2:$E$1001,F85,1))</f>
        <v/>
      </c>
      <c r="E85" s="142" t="str">
        <f>IF(ISERROR(F85),"",INDEX(Профиль!$B$2:$E$1001,F85,2))</f>
        <v/>
      </c>
      <c r="F85" s="142" t="e">
        <f>MATCH(ROW(A84),$B$2:B91,0)</f>
        <v>#N/A</v>
      </c>
      <c r="G85" s="142" t="str">
        <f>IF(AND(COUNTIF(D$2:D85,D85)=1,D85&lt;&gt;""),COUNT(G$1:G84)+1,"")</f>
        <v/>
      </c>
      <c r="H85" s="142" t="str">
        <f t="shared" si="52"/>
        <v/>
      </c>
      <c r="I85" s="142" t="e">
        <f t="shared" si="53"/>
        <v>#N/A</v>
      </c>
      <c r="J85" s="142">
        <f>IF(ISNUMBER(SEARCH(Бланк!$I$6,D85)),MAX($J$1:J84)+1,0)</f>
        <v>0</v>
      </c>
      <c r="K85" s="142" t="e">
        <f>VLOOKUP(F85,Профиль!A85:AI1599,2,FALSE)</f>
        <v>#N/A</v>
      </c>
      <c r="L85" s="142" t="str">
        <f>IF(J85&gt;0,VLOOKUP(Бланк!$I$6,D85:F95,3,FALSE),"")</f>
        <v/>
      </c>
      <c r="M85" s="142" t="e">
        <f t="shared" si="54"/>
        <v>#N/A</v>
      </c>
      <c r="N85" s="142" t="e">
        <f t="shared" si="55"/>
        <v>#N/A</v>
      </c>
      <c r="O85" s="142" t="str">
        <f>IF(ISERROR(N85),"",INDEX(Профиль!$B$2:DD15089,N85,2))</f>
        <v/>
      </c>
      <c r="P85" s="142" t="e">
        <f t="shared" si="56"/>
        <v>#N/A</v>
      </c>
      <c r="Q85" s="142">
        <f>IF(ISNUMBER(SEARCH(Бланк!$K$6,O85)),MAX($Q$1:Q84)+1,0)</f>
        <v>0</v>
      </c>
      <c r="R85" s="142" t="str">
        <f t="shared" si="57"/>
        <v/>
      </c>
      <c r="S85" s="142" t="e">
        <f t="shared" si="58"/>
        <v>#N/A</v>
      </c>
      <c r="AA85" s="142">
        <f>IF(ISNUMBER(SEARCH(Бланк!$I$8,D85)),MAX($AA$1:AA84)+1,0)</f>
        <v>0</v>
      </c>
      <c r="AB85" s="142" t="e">
        <f>VLOOKUP(F85,Профиль!A85:AI1599,2,FALSE)</f>
        <v>#N/A</v>
      </c>
      <c r="AC85" s="142" t="str">
        <f>IF(AA85&gt;0,VLOOKUP(Бланк!$I$8,D85:F85,3,FALSE),"")</f>
        <v/>
      </c>
      <c r="AD85" s="142" t="e">
        <f t="shared" si="59"/>
        <v>#N/A</v>
      </c>
      <c r="BA85" s="142">
        <f>IF(ISNUMBER(SEARCH(Бланк!$I$10,D85)),MAX($BA$1:BA84)+1,0)</f>
        <v>0</v>
      </c>
      <c r="BB85" s="142" t="e">
        <f>VLOOKUP(F85,Профиль!A85:AI1599,2,FALSE)</f>
        <v>#N/A</v>
      </c>
      <c r="BC85" s="142" t="str">
        <f>IF(BA85&gt;0,VLOOKUP(Бланк!$I$10,D85:F85,3,FALSE),"")</f>
        <v/>
      </c>
      <c r="BD85" s="142" t="e">
        <f t="shared" si="60"/>
        <v>#N/A</v>
      </c>
      <c r="BE85" s="142" t="e">
        <f t="shared" si="61"/>
        <v>#N/A</v>
      </c>
      <c r="CA85" s="142">
        <f>IF(ISNUMBER(SEARCH(Бланк!$I$12,D85)),MAX($CA$1:CA84)+1,0)</f>
        <v>0</v>
      </c>
      <c r="CB85" s="142" t="e">
        <f>VLOOKUP(F85,Профиль!A85:AI1599,2,FALSE)</f>
        <v>#N/A</v>
      </c>
      <c r="CC85" s="142" t="str">
        <f>IF(CA85&gt;0,VLOOKUP(Бланк!$I$12,D85:F85,3,FALSE),"")</f>
        <v/>
      </c>
      <c r="CD85" s="142" t="e">
        <f t="shared" si="62"/>
        <v>#N/A</v>
      </c>
      <c r="CE85" s="142" t="e">
        <f t="shared" si="63"/>
        <v>#N/A</v>
      </c>
      <c r="CF85" s="142" t="str">
        <f>IF(ISERROR(CE85),"",INDEX(Профиль!$B$2:BV283,CE85,2))</f>
        <v/>
      </c>
      <c r="CG85" s="142" t="e">
        <f t="shared" si="64"/>
        <v>#N/A</v>
      </c>
      <c r="CI85" s="142" t="str">
        <f t="shared" si="65"/>
        <v/>
      </c>
      <c r="DA85" s="142">
        <f>IF(ISNUMBER(SEARCH(Бланк!$I$14,D85)),MAX($DA$1:DA84)+1,0)</f>
        <v>0</v>
      </c>
      <c r="DB85" s="142" t="e">
        <f>VLOOKUP(F85,Профиль!A85:BI1599,2,FALSE)</f>
        <v>#N/A</v>
      </c>
      <c r="DC85" s="142" t="str">
        <f>IF(DA85&gt;0,VLOOKUP(Бланк!$I$14,D85:F85,3,FALSE),"")</f>
        <v/>
      </c>
      <c r="DD85" s="142" t="e">
        <f t="shared" si="66"/>
        <v>#N/A</v>
      </c>
      <c r="DE85" s="142" t="e">
        <f t="shared" si="67"/>
        <v>#N/A</v>
      </c>
      <c r="DF85" s="142" t="str">
        <f>IF(ISERROR(DE85),"",INDEX(Профиль!$B$2:CV283,DE85,2))</f>
        <v/>
      </c>
      <c r="DG85" s="142" t="e">
        <f t="shared" si="68"/>
        <v>#N/A</v>
      </c>
      <c r="EA85" s="142">
        <f>IF(ISNUMBER(SEARCH(Бланк!$I$16,D85)),MAX($EA$1:EA84)+1,0)</f>
        <v>0</v>
      </c>
      <c r="EB85" s="142" t="e">
        <f>VLOOKUP(F85,Профиль!A85:CI1599,2,FALSE)</f>
        <v>#N/A</v>
      </c>
      <c r="EC85" s="142" t="str">
        <f>IF(EA85&gt;0,VLOOKUP(Бланк!$I$16,D85:F85,3,FALSE),"")</f>
        <v/>
      </c>
      <c r="ED85" s="142" t="e">
        <f t="shared" si="69"/>
        <v>#N/A</v>
      </c>
      <c r="EE85" s="142" t="e">
        <f t="shared" si="70"/>
        <v>#N/A</v>
      </c>
      <c r="EF85" s="142" t="str">
        <f>IF(ISERROR(EE85),"",INDEX(Профиль!$B$2:DV283,EE85,2))</f>
        <v/>
      </c>
      <c r="EG85" s="142" t="e">
        <f t="shared" si="71"/>
        <v>#N/A</v>
      </c>
      <c r="FA85" s="142">
        <f>IF(ISNUMBER(SEARCH(Бланк!$I$18,D85)),MAX($FA$1:FA84)+1,0)</f>
        <v>0</v>
      </c>
      <c r="FB85" s="142" t="e">
        <f>VLOOKUP(F85,Профиль!A85:DI1599,2,FALSE)</f>
        <v>#N/A</v>
      </c>
      <c r="FC85" s="142" t="str">
        <f>IF(FA85&gt;0,VLOOKUP(Бланк!$I$18,D85:F85,3,FALSE),"")</f>
        <v/>
      </c>
      <c r="FD85" s="142" t="e">
        <f t="shared" si="72"/>
        <v>#N/A</v>
      </c>
      <c r="FE85" s="142" t="e">
        <f t="shared" si="73"/>
        <v>#N/A</v>
      </c>
      <c r="FF85" s="142" t="str">
        <f>IF(ISERROR(FE85),"",INDEX(Профиль!$B$2:EV283,FE85,2))</f>
        <v/>
      </c>
      <c r="FG85" s="142" t="e">
        <f t="shared" si="74"/>
        <v>#N/A</v>
      </c>
      <c r="FI85" s="142" t="str">
        <f t="shared" si="75"/>
        <v/>
      </c>
      <c r="FJ85" s="142" t="e">
        <f t="shared" si="76"/>
        <v>#N/A</v>
      </c>
      <c r="GA85" s="142">
        <f>IF(ISNUMBER(SEARCH(Бланк!$I$20,D85)),MAX($GA$1:GA84)+1,0)</f>
        <v>0</v>
      </c>
      <c r="GB85" s="142" t="e">
        <f>VLOOKUP(F85,Профиль!A85:EI1599,2,FALSE)</f>
        <v>#N/A</v>
      </c>
      <c r="GC85" s="142" t="str">
        <f>IF(GA85&gt;0,VLOOKUP(Бланк!$I$20,D85:F85,3,FALSE),"")</f>
        <v/>
      </c>
      <c r="GD85" s="142" t="e">
        <f t="shared" si="77"/>
        <v>#N/A</v>
      </c>
      <c r="GE85" s="142" t="e">
        <f t="shared" si="78"/>
        <v>#N/A</v>
      </c>
      <c r="GF85" s="142" t="str">
        <f>IF(ISERROR(GE85),"",INDEX(Профиль!$B$2:FV283,GE85,2))</f>
        <v/>
      </c>
      <c r="GG85" s="142" t="e">
        <f t="shared" si="79"/>
        <v>#N/A</v>
      </c>
      <c r="GI85" s="142" t="str">
        <f t="shared" si="80"/>
        <v/>
      </c>
      <c r="GJ85" s="142" t="e">
        <f t="shared" si="81"/>
        <v>#N/A</v>
      </c>
      <c r="HA85" s="142">
        <f>IF(ISNUMBER(SEARCH(Бланк!$I$22,D85)),MAX($HA$1:HA84)+1,0)</f>
        <v>0</v>
      </c>
      <c r="HB85" s="142" t="e">
        <f>VLOOKUP(F85,Профиль!A85:FI1599,2,FALSE)</f>
        <v>#N/A</v>
      </c>
      <c r="HC85" s="142" t="str">
        <f>IF(HA85&gt;0,VLOOKUP(Бланк!$I$22,D85:F85,3,FALSE),"")</f>
        <v/>
      </c>
      <c r="HD85" s="142" t="e">
        <f t="shared" si="82"/>
        <v>#N/A</v>
      </c>
      <c r="HE85" s="142" t="e">
        <f t="shared" si="83"/>
        <v>#N/A</v>
      </c>
      <c r="HF85" s="142" t="str">
        <f>IF(ISERROR(HE85),"",INDEX(Профиль!$B$2:GV283,HE85,2))</f>
        <v/>
      </c>
      <c r="HG85" s="142" t="e">
        <f t="shared" si="84"/>
        <v>#N/A</v>
      </c>
      <c r="IA85" s="142">
        <f>IF(ISNUMBER(SEARCH(Бланк!$I$24,D85)),MAX($IA$1:IA84)+1,0)</f>
        <v>0</v>
      </c>
      <c r="IB85" s="142" t="e">
        <f>VLOOKUP(F85,Профиль!A85:GI1599,2,FALSE)</f>
        <v>#N/A</v>
      </c>
      <c r="IC85" s="142" t="str">
        <f>IF(IA85&gt;0,VLOOKUP(Бланк!$I$24,D85:F85,3,FALSE),"")</f>
        <v/>
      </c>
      <c r="ID85" s="142" t="e">
        <f t="shared" si="85"/>
        <v>#N/A</v>
      </c>
      <c r="IE85" s="142" t="e">
        <f t="shared" si="86"/>
        <v>#N/A</v>
      </c>
      <c r="IF85" s="142" t="str">
        <f>IF(ISERROR(IE85),"",INDEX(Профиль!$B$2:HV283,IE85,2))</f>
        <v/>
      </c>
      <c r="IG85" s="142" t="e">
        <f>VLOOKUP(ROW(EA84),IA$2:$IC$201,3,FALSE)</f>
        <v>#N/A</v>
      </c>
      <c r="IJ85" s="142" t="e">
        <f t="shared" si="87"/>
        <v>#N/A</v>
      </c>
    </row>
    <row r="86" spans="1:244" x14ac:dyDescent="0.25">
      <c r="A86" s="142">
        <v>86</v>
      </c>
      <c r="B86" s="142">
        <f>IF(AND($E$1="ПУСТО",Профиль!B86&lt;&gt;""),MAX($B$1:B85)+1,IF(ISNUMBER(SEARCH($E$1,Профиль!G86)),MAX($B$1:B85)+1,0))</f>
        <v>0</v>
      </c>
      <c r="D86" s="142" t="str">
        <f>IF(ISERROR(F86),"",INDEX(Профиль!$B$2:$E$1001,F86,1))</f>
        <v/>
      </c>
      <c r="E86" s="142" t="str">
        <f>IF(ISERROR(F86),"",INDEX(Профиль!$B$2:$E$1001,F86,2))</f>
        <v/>
      </c>
      <c r="F86" s="142" t="e">
        <f>MATCH(ROW(A85),$B$2:B92,0)</f>
        <v>#N/A</v>
      </c>
      <c r="G86" s="142" t="str">
        <f>IF(AND(COUNTIF(D$2:D86,D86)=1,D86&lt;&gt;""),COUNT(G$1:G85)+1,"")</f>
        <v/>
      </c>
      <c r="H86" s="142" t="str">
        <f t="shared" si="52"/>
        <v/>
      </c>
      <c r="I86" s="142" t="e">
        <f t="shared" si="53"/>
        <v>#N/A</v>
      </c>
      <c r="J86" s="142">
        <f>IF(ISNUMBER(SEARCH(Бланк!$I$6,D86)),MAX($J$1:J85)+1,0)</f>
        <v>0</v>
      </c>
      <c r="K86" s="142" t="e">
        <f>VLOOKUP(F86,Профиль!A86:AI1600,2,FALSE)</f>
        <v>#N/A</v>
      </c>
      <c r="L86" s="142" t="str">
        <f>IF(J86&gt;0,VLOOKUP(Бланк!$I$6,D86:F96,3,FALSE),"")</f>
        <v/>
      </c>
      <c r="M86" s="142" t="e">
        <f t="shared" si="54"/>
        <v>#N/A</v>
      </c>
      <c r="N86" s="142" t="e">
        <f t="shared" si="55"/>
        <v>#N/A</v>
      </c>
      <c r="O86" s="142" t="str">
        <f>IF(ISERROR(N86),"",INDEX(Профиль!$B$2:DD15090,N86,2))</f>
        <v/>
      </c>
      <c r="P86" s="142" t="e">
        <f t="shared" si="56"/>
        <v>#N/A</v>
      </c>
      <c r="Q86" s="142">
        <f>IF(ISNUMBER(SEARCH(Бланк!$K$6,O86)),MAX($Q$1:Q85)+1,0)</f>
        <v>0</v>
      </c>
      <c r="R86" s="142" t="str">
        <f t="shared" si="57"/>
        <v/>
      </c>
      <c r="S86" s="142" t="e">
        <f t="shared" si="58"/>
        <v>#N/A</v>
      </c>
      <c r="AA86" s="142">
        <f>IF(ISNUMBER(SEARCH(Бланк!$I$8,D86)),MAX($AA$1:AA85)+1,0)</f>
        <v>0</v>
      </c>
      <c r="AB86" s="142" t="e">
        <f>VLOOKUP(F86,Профиль!A86:AI1600,2,FALSE)</f>
        <v>#N/A</v>
      </c>
      <c r="AC86" s="142" t="str">
        <f>IF(AA86&gt;0,VLOOKUP(Бланк!$I$8,D86:F86,3,FALSE),"")</f>
        <v/>
      </c>
      <c r="AD86" s="142" t="e">
        <f t="shared" si="59"/>
        <v>#N/A</v>
      </c>
      <c r="BA86" s="142">
        <f>IF(ISNUMBER(SEARCH(Бланк!$I$10,D86)),MAX($BA$1:BA85)+1,0)</f>
        <v>0</v>
      </c>
      <c r="BB86" s="142" t="e">
        <f>VLOOKUP(F86,Профиль!A86:AI1600,2,FALSE)</f>
        <v>#N/A</v>
      </c>
      <c r="BC86" s="142" t="str">
        <f>IF(BA86&gt;0,VLOOKUP(Бланк!$I$10,D86:F86,3,FALSE),"")</f>
        <v/>
      </c>
      <c r="BD86" s="142" t="e">
        <f t="shared" si="60"/>
        <v>#N/A</v>
      </c>
      <c r="BE86" s="142" t="e">
        <f t="shared" si="61"/>
        <v>#N/A</v>
      </c>
      <c r="CA86" s="142">
        <f>IF(ISNUMBER(SEARCH(Бланк!$I$12,D86)),MAX($CA$1:CA85)+1,0)</f>
        <v>0</v>
      </c>
      <c r="CB86" s="142" t="e">
        <f>VLOOKUP(F86,Профиль!A86:AI1600,2,FALSE)</f>
        <v>#N/A</v>
      </c>
      <c r="CC86" s="142" t="str">
        <f>IF(CA86&gt;0,VLOOKUP(Бланк!$I$12,D86:F86,3,FALSE),"")</f>
        <v/>
      </c>
      <c r="CD86" s="142" t="e">
        <f t="shared" si="62"/>
        <v>#N/A</v>
      </c>
      <c r="CE86" s="142" t="e">
        <f t="shared" si="63"/>
        <v>#N/A</v>
      </c>
      <c r="CF86" s="142" t="str">
        <f>IF(ISERROR(CE86),"",INDEX(Профиль!$B$2:BV284,CE86,2))</f>
        <v/>
      </c>
      <c r="CG86" s="142" t="e">
        <f t="shared" si="64"/>
        <v>#N/A</v>
      </c>
      <c r="CI86" s="142" t="str">
        <f t="shared" si="65"/>
        <v/>
      </c>
      <c r="DA86" s="142">
        <f>IF(ISNUMBER(SEARCH(Бланк!$I$14,D86)),MAX($DA$1:DA85)+1,0)</f>
        <v>0</v>
      </c>
      <c r="DB86" s="142" t="e">
        <f>VLOOKUP(F86,Профиль!A86:BI1600,2,FALSE)</f>
        <v>#N/A</v>
      </c>
      <c r="DC86" s="142" t="str">
        <f>IF(DA86&gt;0,VLOOKUP(Бланк!$I$14,D86:F86,3,FALSE),"")</f>
        <v/>
      </c>
      <c r="DD86" s="142" t="e">
        <f t="shared" si="66"/>
        <v>#N/A</v>
      </c>
      <c r="DE86" s="142" t="e">
        <f t="shared" si="67"/>
        <v>#N/A</v>
      </c>
      <c r="DF86" s="142" t="str">
        <f>IF(ISERROR(DE86),"",INDEX(Профиль!$B$2:CV284,DE86,2))</f>
        <v/>
      </c>
      <c r="DG86" s="142" t="e">
        <f t="shared" si="68"/>
        <v>#N/A</v>
      </c>
      <c r="EA86" s="142">
        <f>IF(ISNUMBER(SEARCH(Бланк!$I$16,D86)),MAX($EA$1:EA85)+1,0)</f>
        <v>0</v>
      </c>
      <c r="EB86" s="142" t="e">
        <f>VLOOKUP(F86,Профиль!A86:CI1600,2,FALSE)</f>
        <v>#N/A</v>
      </c>
      <c r="EC86" s="142" t="str">
        <f>IF(EA86&gt;0,VLOOKUP(Бланк!$I$16,D86:F86,3,FALSE),"")</f>
        <v/>
      </c>
      <c r="ED86" s="142" t="e">
        <f t="shared" si="69"/>
        <v>#N/A</v>
      </c>
      <c r="EE86" s="142" t="e">
        <f t="shared" si="70"/>
        <v>#N/A</v>
      </c>
      <c r="EF86" s="142" t="str">
        <f>IF(ISERROR(EE86),"",INDEX(Профиль!$B$2:DV284,EE86,2))</f>
        <v/>
      </c>
      <c r="EG86" s="142" t="e">
        <f t="shared" si="71"/>
        <v>#N/A</v>
      </c>
      <c r="FA86" s="142">
        <f>IF(ISNUMBER(SEARCH(Бланк!$I$18,D86)),MAX($FA$1:FA85)+1,0)</f>
        <v>0</v>
      </c>
      <c r="FB86" s="142" t="e">
        <f>VLOOKUP(F86,Профиль!A86:DI1600,2,FALSE)</f>
        <v>#N/A</v>
      </c>
      <c r="FC86" s="142" t="str">
        <f>IF(FA86&gt;0,VLOOKUP(Бланк!$I$18,D86:F86,3,FALSE),"")</f>
        <v/>
      </c>
      <c r="FD86" s="142" t="e">
        <f t="shared" si="72"/>
        <v>#N/A</v>
      </c>
      <c r="FE86" s="142" t="e">
        <f t="shared" si="73"/>
        <v>#N/A</v>
      </c>
      <c r="FF86" s="142" t="str">
        <f>IF(ISERROR(FE86),"",INDEX(Профиль!$B$2:EV284,FE86,2))</f>
        <v/>
      </c>
      <c r="FG86" s="142" t="e">
        <f t="shared" si="74"/>
        <v>#N/A</v>
      </c>
      <c r="FI86" s="142" t="str">
        <f t="shared" si="75"/>
        <v/>
      </c>
      <c r="FJ86" s="142" t="e">
        <f t="shared" si="76"/>
        <v>#N/A</v>
      </c>
      <c r="GA86" s="142">
        <f>IF(ISNUMBER(SEARCH(Бланк!$I$20,D86)),MAX($GA$1:GA85)+1,0)</f>
        <v>0</v>
      </c>
      <c r="GB86" s="142" t="e">
        <f>VLOOKUP(F86,Профиль!A86:EI1600,2,FALSE)</f>
        <v>#N/A</v>
      </c>
      <c r="GC86" s="142" t="str">
        <f>IF(GA86&gt;0,VLOOKUP(Бланк!$I$20,D86:F86,3,FALSE),"")</f>
        <v/>
      </c>
      <c r="GD86" s="142" t="e">
        <f t="shared" si="77"/>
        <v>#N/A</v>
      </c>
      <c r="GE86" s="142" t="e">
        <f t="shared" si="78"/>
        <v>#N/A</v>
      </c>
      <c r="GF86" s="142" t="str">
        <f>IF(ISERROR(GE86),"",INDEX(Профиль!$B$2:FV284,GE86,2))</f>
        <v/>
      </c>
      <c r="GG86" s="142" t="e">
        <f t="shared" si="79"/>
        <v>#N/A</v>
      </c>
      <c r="GI86" s="142" t="str">
        <f t="shared" si="80"/>
        <v/>
      </c>
      <c r="GJ86" s="142" t="e">
        <f t="shared" si="81"/>
        <v>#N/A</v>
      </c>
      <c r="HA86" s="142">
        <f>IF(ISNUMBER(SEARCH(Бланк!$I$22,D86)),MAX($HA$1:HA85)+1,0)</f>
        <v>0</v>
      </c>
      <c r="HB86" s="142" t="e">
        <f>VLOOKUP(F86,Профиль!A86:FI1600,2,FALSE)</f>
        <v>#N/A</v>
      </c>
      <c r="HC86" s="142" t="str">
        <f>IF(HA86&gt;0,VLOOKUP(Бланк!$I$22,D86:F86,3,FALSE),"")</f>
        <v/>
      </c>
      <c r="HD86" s="142" t="e">
        <f t="shared" si="82"/>
        <v>#N/A</v>
      </c>
      <c r="HE86" s="142" t="e">
        <f t="shared" si="83"/>
        <v>#N/A</v>
      </c>
      <c r="HF86" s="142" t="str">
        <f>IF(ISERROR(HE86),"",INDEX(Профиль!$B$2:GV284,HE86,2))</f>
        <v/>
      </c>
      <c r="HG86" s="142" t="e">
        <f t="shared" si="84"/>
        <v>#N/A</v>
      </c>
      <c r="IA86" s="142">
        <f>IF(ISNUMBER(SEARCH(Бланк!$I$24,D86)),MAX($IA$1:IA85)+1,0)</f>
        <v>0</v>
      </c>
      <c r="IB86" s="142" t="e">
        <f>VLOOKUP(F86,Профиль!A86:GI1600,2,FALSE)</f>
        <v>#N/A</v>
      </c>
      <c r="IC86" s="142" t="str">
        <f>IF(IA86&gt;0,VLOOKUP(Бланк!$I$24,D86:F86,3,FALSE),"")</f>
        <v/>
      </c>
      <c r="ID86" s="142" t="e">
        <f t="shared" si="85"/>
        <v>#N/A</v>
      </c>
      <c r="IE86" s="142" t="e">
        <f t="shared" si="86"/>
        <v>#N/A</v>
      </c>
      <c r="IF86" s="142" t="str">
        <f>IF(ISERROR(IE86),"",INDEX(Профиль!$B$2:HV284,IE86,2))</f>
        <v/>
      </c>
      <c r="IG86" s="142" t="e">
        <f>VLOOKUP(ROW(EA85),IA$2:$IC$201,3,FALSE)</f>
        <v>#N/A</v>
      </c>
      <c r="IJ86" s="142" t="e">
        <f t="shared" si="87"/>
        <v>#N/A</v>
      </c>
    </row>
    <row r="87" spans="1:244" x14ac:dyDescent="0.25">
      <c r="A87" s="142">
        <v>87</v>
      </c>
      <c r="B87" s="142">
        <f>IF(AND($E$1="ПУСТО",Профиль!B87&lt;&gt;""),MAX($B$1:B86)+1,IF(ISNUMBER(SEARCH($E$1,Профиль!G87)),MAX($B$1:B86)+1,0))</f>
        <v>0</v>
      </c>
      <c r="D87" s="142" t="str">
        <f>IF(ISERROR(F87),"",INDEX(Профиль!$B$2:$E$1001,F87,1))</f>
        <v/>
      </c>
      <c r="E87" s="142" t="str">
        <f>IF(ISERROR(F87),"",INDEX(Профиль!$B$2:$E$1001,F87,2))</f>
        <v/>
      </c>
      <c r="F87" s="142" t="e">
        <f>MATCH(ROW(A86),$B$2:B93,0)</f>
        <v>#N/A</v>
      </c>
      <c r="G87" s="142" t="str">
        <f>IF(AND(COUNTIF(D$2:D87,D87)=1,D87&lt;&gt;""),COUNT(G$1:G86)+1,"")</f>
        <v/>
      </c>
      <c r="H87" s="142" t="str">
        <f t="shared" si="52"/>
        <v/>
      </c>
      <c r="I87" s="142" t="e">
        <f t="shared" si="53"/>
        <v>#N/A</v>
      </c>
      <c r="J87" s="142">
        <f>IF(ISNUMBER(SEARCH(Бланк!$I$6,D87)),MAX($J$1:J86)+1,0)</f>
        <v>0</v>
      </c>
      <c r="K87" s="142" t="e">
        <f>VLOOKUP(F87,Профиль!A87:AI1601,2,FALSE)</f>
        <v>#N/A</v>
      </c>
      <c r="L87" s="142" t="str">
        <f>IF(J87&gt;0,VLOOKUP(Бланк!$I$6,D87:F97,3,FALSE),"")</f>
        <v/>
      </c>
      <c r="M87" s="142" t="e">
        <f t="shared" si="54"/>
        <v>#N/A</v>
      </c>
      <c r="N87" s="142" t="e">
        <f t="shared" si="55"/>
        <v>#N/A</v>
      </c>
      <c r="O87" s="142" t="str">
        <f>IF(ISERROR(N87),"",INDEX(Профиль!$B$2:DD15091,N87,2))</f>
        <v/>
      </c>
      <c r="P87" s="142" t="e">
        <f t="shared" si="56"/>
        <v>#N/A</v>
      </c>
      <c r="Q87" s="142">
        <f>IF(ISNUMBER(SEARCH(Бланк!$K$6,O87)),MAX($Q$1:Q86)+1,0)</f>
        <v>0</v>
      </c>
      <c r="R87" s="142" t="str">
        <f t="shared" si="57"/>
        <v/>
      </c>
      <c r="S87" s="142" t="e">
        <f t="shared" si="58"/>
        <v>#N/A</v>
      </c>
      <c r="AA87" s="142">
        <f>IF(ISNUMBER(SEARCH(Бланк!$I$8,D87)),MAX($AA$1:AA86)+1,0)</f>
        <v>0</v>
      </c>
      <c r="AB87" s="142" t="e">
        <f>VLOOKUP(F87,Профиль!A87:AI1601,2,FALSE)</f>
        <v>#N/A</v>
      </c>
      <c r="AC87" s="142" t="str">
        <f>IF(AA87&gt;0,VLOOKUP(Бланк!$I$8,D87:F87,3,FALSE),"")</f>
        <v/>
      </c>
      <c r="AD87" s="142" t="e">
        <f t="shared" si="59"/>
        <v>#N/A</v>
      </c>
      <c r="BA87" s="142">
        <f>IF(ISNUMBER(SEARCH(Бланк!$I$10,D87)),MAX($BA$1:BA86)+1,0)</f>
        <v>0</v>
      </c>
      <c r="BB87" s="142" t="e">
        <f>VLOOKUP(F87,Профиль!A87:AI1601,2,FALSE)</f>
        <v>#N/A</v>
      </c>
      <c r="BC87" s="142" t="str">
        <f>IF(BA87&gt;0,VLOOKUP(Бланк!$I$10,D87:F87,3,FALSE),"")</f>
        <v/>
      </c>
      <c r="BD87" s="142" t="e">
        <f t="shared" si="60"/>
        <v>#N/A</v>
      </c>
      <c r="BE87" s="142" t="e">
        <f t="shared" si="61"/>
        <v>#N/A</v>
      </c>
      <c r="CA87" s="142">
        <f>IF(ISNUMBER(SEARCH(Бланк!$I$12,D87)),MAX($CA$1:CA86)+1,0)</f>
        <v>0</v>
      </c>
      <c r="CB87" s="142" t="e">
        <f>VLOOKUP(F87,Профиль!A87:AI1601,2,FALSE)</f>
        <v>#N/A</v>
      </c>
      <c r="CC87" s="142" t="str">
        <f>IF(CA87&gt;0,VLOOKUP(Бланк!$I$12,D87:F87,3,FALSE),"")</f>
        <v/>
      </c>
      <c r="CD87" s="142" t="e">
        <f t="shared" si="62"/>
        <v>#N/A</v>
      </c>
      <c r="CE87" s="142" t="e">
        <f t="shared" si="63"/>
        <v>#N/A</v>
      </c>
      <c r="CF87" s="142" t="str">
        <f>IF(ISERROR(CE87),"",INDEX(Профиль!$B$2:BV285,CE87,2))</f>
        <v/>
      </c>
      <c r="CG87" s="142" t="e">
        <f t="shared" si="64"/>
        <v>#N/A</v>
      </c>
      <c r="CI87" s="142" t="str">
        <f t="shared" si="65"/>
        <v/>
      </c>
      <c r="DA87" s="142">
        <f>IF(ISNUMBER(SEARCH(Бланк!$I$14,D87)),MAX($DA$1:DA86)+1,0)</f>
        <v>0</v>
      </c>
      <c r="DB87" s="142" t="e">
        <f>VLOOKUP(F87,Профиль!A87:BI1601,2,FALSE)</f>
        <v>#N/A</v>
      </c>
      <c r="DC87" s="142" t="str">
        <f>IF(DA87&gt;0,VLOOKUP(Бланк!$I$14,D87:F87,3,FALSE),"")</f>
        <v/>
      </c>
      <c r="DD87" s="142" t="e">
        <f t="shared" si="66"/>
        <v>#N/A</v>
      </c>
      <c r="DE87" s="142" t="e">
        <f t="shared" si="67"/>
        <v>#N/A</v>
      </c>
      <c r="DF87" s="142" t="str">
        <f>IF(ISERROR(DE87),"",INDEX(Профиль!$B$2:CV285,DE87,2))</f>
        <v/>
      </c>
      <c r="DG87" s="142" t="e">
        <f t="shared" si="68"/>
        <v>#N/A</v>
      </c>
      <c r="EA87" s="142">
        <f>IF(ISNUMBER(SEARCH(Бланк!$I$16,D87)),MAX($EA$1:EA86)+1,0)</f>
        <v>0</v>
      </c>
      <c r="EB87" s="142" t="e">
        <f>VLOOKUP(F87,Профиль!A87:CI1601,2,FALSE)</f>
        <v>#N/A</v>
      </c>
      <c r="EC87" s="142" t="str">
        <f>IF(EA87&gt;0,VLOOKUP(Бланк!$I$16,D87:F87,3,FALSE),"")</f>
        <v/>
      </c>
      <c r="ED87" s="142" t="e">
        <f t="shared" si="69"/>
        <v>#N/A</v>
      </c>
      <c r="EE87" s="142" t="e">
        <f t="shared" si="70"/>
        <v>#N/A</v>
      </c>
      <c r="EF87" s="142" t="str">
        <f>IF(ISERROR(EE87),"",INDEX(Профиль!$B$2:DV285,EE87,2))</f>
        <v/>
      </c>
      <c r="EG87" s="142" t="e">
        <f t="shared" si="71"/>
        <v>#N/A</v>
      </c>
      <c r="FA87" s="142">
        <f>IF(ISNUMBER(SEARCH(Бланк!$I$18,D87)),MAX($FA$1:FA86)+1,0)</f>
        <v>0</v>
      </c>
      <c r="FB87" s="142" t="e">
        <f>VLOOKUP(F87,Профиль!A87:DI1601,2,FALSE)</f>
        <v>#N/A</v>
      </c>
      <c r="FC87" s="142" t="str">
        <f>IF(FA87&gt;0,VLOOKUP(Бланк!$I$18,D87:F87,3,FALSE),"")</f>
        <v/>
      </c>
      <c r="FD87" s="142" t="e">
        <f t="shared" si="72"/>
        <v>#N/A</v>
      </c>
      <c r="FE87" s="142" t="e">
        <f t="shared" si="73"/>
        <v>#N/A</v>
      </c>
      <c r="FF87" s="142" t="str">
        <f>IF(ISERROR(FE87),"",INDEX(Профиль!$B$2:EV285,FE87,2))</f>
        <v/>
      </c>
      <c r="FG87" s="142" t="e">
        <f t="shared" si="74"/>
        <v>#N/A</v>
      </c>
      <c r="FI87" s="142" t="str">
        <f t="shared" si="75"/>
        <v/>
      </c>
      <c r="FJ87" s="142" t="e">
        <f t="shared" si="76"/>
        <v>#N/A</v>
      </c>
      <c r="GA87" s="142">
        <f>IF(ISNUMBER(SEARCH(Бланк!$I$20,D87)),MAX($GA$1:GA86)+1,0)</f>
        <v>0</v>
      </c>
      <c r="GB87" s="142" t="e">
        <f>VLOOKUP(F87,Профиль!A87:EI1601,2,FALSE)</f>
        <v>#N/A</v>
      </c>
      <c r="GC87" s="142" t="str">
        <f>IF(GA87&gt;0,VLOOKUP(Бланк!$I$20,D87:F87,3,FALSE),"")</f>
        <v/>
      </c>
      <c r="GD87" s="142" t="e">
        <f t="shared" si="77"/>
        <v>#N/A</v>
      </c>
      <c r="GE87" s="142" t="e">
        <f t="shared" si="78"/>
        <v>#N/A</v>
      </c>
      <c r="GF87" s="142" t="str">
        <f>IF(ISERROR(GE87),"",INDEX(Профиль!$B$2:FV285,GE87,2))</f>
        <v/>
      </c>
      <c r="GG87" s="142" t="e">
        <f t="shared" si="79"/>
        <v>#N/A</v>
      </c>
      <c r="GI87" s="142" t="str">
        <f t="shared" si="80"/>
        <v/>
      </c>
      <c r="GJ87" s="142" t="e">
        <f t="shared" si="81"/>
        <v>#N/A</v>
      </c>
      <c r="HA87" s="142">
        <f>IF(ISNUMBER(SEARCH(Бланк!$I$22,D87)),MAX($HA$1:HA86)+1,0)</f>
        <v>0</v>
      </c>
      <c r="HB87" s="142" t="e">
        <f>VLOOKUP(F87,Профиль!A87:FI1601,2,FALSE)</f>
        <v>#N/A</v>
      </c>
      <c r="HC87" s="142" t="str">
        <f>IF(HA87&gt;0,VLOOKUP(Бланк!$I$22,D87:F87,3,FALSE),"")</f>
        <v/>
      </c>
      <c r="HD87" s="142" t="e">
        <f t="shared" si="82"/>
        <v>#N/A</v>
      </c>
      <c r="HE87" s="142" t="e">
        <f t="shared" si="83"/>
        <v>#N/A</v>
      </c>
      <c r="HF87" s="142" t="str">
        <f>IF(ISERROR(HE87),"",INDEX(Профиль!$B$2:GV285,HE87,2))</f>
        <v/>
      </c>
      <c r="HG87" s="142" t="e">
        <f t="shared" si="84"/>
        <v>#N/A</v>
      </c>
      <c r="IA87" s="142">
        <f>IF(ISNUMBER(SEARCH(Бланк!$I$24,D87)),MAX($IA$1:IA86)+1,0)</f>
        <v>0</v>
      </c>
      <c r="IB87" s="142" t="e">
        <f>VLOOKUP(F87,Профиль!A87:GI1601,2,FALSE)</f>
        <v>#N/A</v>
      </c>
      <c r="IC87" s="142" t="str">
        <f>IF(IA87&gt;0,VLOOKUP(Бланк!$I$24,D87:F87,3,FALSE),"")</f>
        <v/>
      </c>
      <c r="ID87" s="142" t="e">
        <f t="shared" si="85"/>
        <v>#N/A</v>
      </c>
      <c r="IE87" s="142" t="e">
        <f t="shared" si="86"/>
        <v>#N/A</v>
      </c>
      <c r="IF87" s="142" t="str">
        <f>IF(ISERROR(IE87),"",INDEX(Профиль!$B$2:HV285,IE87,2))</f>
        <v/>
      </c>
      <c r="IG87" s="142" t="e">
        <f>VLOOKUP(ROW(EA86),IA$2:$IC$201,3,FALSE)</f>
        <v>#N/A</v>
      </c>
      <c r="IJ87" s="142" t="e">
        <f t="shared" si="87"/>
        <v>#N/A</v>
      </c>
    </row>
    <row r="88" spans="1:244" x14ac:dyDescent="0.25">
      <c r="A88" s="142">
        <v>88</v>
      </c>
      <c r="B88" s="142">
        <f>IF(AND($E$1="ПУСТО",Профиль!B88&lt;&gt;""),MAX($B$1:B87)+1,IF(ISNUMBER(SEARCH($E$1,Профиль!G88)),MAX($B$1:B87)+1,0))</f>
        <v>0</v>
      </c>
      <c r="D88" s="142" t="str">
        <f>IF(ISERROR(F88),"",INDEX(Профиль!$B$2:$E$1001,F88,1))</f>
        <v/>
      </c>
      <c r="E88" s="142" t="str">
        <f>IF(ISERROR(F88),"",INDEX(Профиль!$B$2:$E$1001,F88,2))</f>
        <v/>
      </c>
      <c r="F88" s="142" t="e">
        <f>MATCH(ROW(A87),$B$2:B94,0)</f>
        <v>#N/A</v>
      </c>
      <c r="G88" s="142" t="str">
        <f>IF(AND(COUNTIF(D$2:D88,D88)=1,D88&lt;&gt;""),COUNT(G$1:G87)+1,"")</f>
        <v/>
      </c>
      <c r="H88" s="142" t="str">
        <f t="shared" si="52"/>
        <v/>
      </c>
      <c r="I88" s="142" t="e">
        <f t="shared" si="53"/>
        <v>#N/A</v>
      </c>
      <c r="J88" s="142">
        <f>IF(ISNUMBER(SEARCH(Бланк!$I$6,D88)),MAX($J$1:J87)+1,0)</f>
        <v>0</v>
      </c>
      <c r="K88" s="142" t="e">
        <f>VLOOKUP(F88,Профиль!A88:AI1602,2,FALSE)</f>
        <v>#N/A</v>
      </c>
      <c r="L88" s="142" t="str">
        <f>IF(J88&gt;0,VLOOKUP(Бланк!$I$6,D88:F98,3,FALSE),"")</f>
        <v/>
      </c>
      <c r="M88" s="142" t="e">
        <f t="shared" si="54"/>
        <v>#N/A</v>
      </c>
      <c r="N88" s="142" t="e">
        <f t="shared" si="55"/>
        <v>#N/A</v>
      </c>
      <c r="O88" s="142" t="str">
        <f>IF(ISERROR(N88),"",INDEX(Профиль!$B$2:DD15092,N88,2))</f>
        <v/>
      </c>
      <c r="P88" s="142" t="e">
        <f t="shared" si="56"/>
        <v>#N/A</v>
      </c>
      <c r="Q88" s="142">
        <f>IF(ISNUMBER(SEARCH(Бланк!$K$6,O88)),MAX($Q$1:Q87)+1,0)</f>
        <v>0</v>
      </c>
      <c r="R88" s="142" t="str">
        <f t="shared" si="57"/>
        <v/>
      </c>
      <c r="S88" s="142" t="e">
        <f t="shared" si="58"/>
        <v>#N/A</v>
      </c>
      <c r="AA88" s="142">
        <f>IF(ISNUMBER(SEARCH(Бланк!$I$8,D88)),MAX($AA$1:AA87)+1,0)</f>
        <v>0</v>
      </c>
      <c r="AB88" s="142" t="e">
        <f>VLOOKUP(F88,Профиль!A88:AI1602,2,FALSE)</f>
        <v>#N/A</v>
      </c>
      <c r="AC88" s="142" t="str">
        <f>IF(AA88&gt;0,VLOOKUP(Бланк!$I$8,D88:F88,3,FALSE),"")</f>
        <v/>
      </c>
      <c r="AD88" s="142" t="e">
        <f t="shared" si="59"/>
        <v>#N/A</v>
      </c>
      <c r="BA88" s="142">
        <f>IF(ISNUMBER(SEARCH(Бланк!$I$10,D88)),MAX($BA$1:BA87)+1,0)</f>
        <v>0</v>
      </c>
      <c r="BB88" s="142" t="e">
        <f>VLOOKUP(F88,Профиль!A88:AI1602,2,FALSE)</f>
        <v>#N/A</v>
      </c>
      <c r="BC88" s="142" t="str">
        <f>IF(BA88&gt;0,VLOOKUP(Бланк!$I$10,D88:F88,3,FALSE),"")</f>
        <v/>
      </c>
      <c r="BD88" s="142" t="e">
        <f t="shared" si="60"/>
        <v>#N/A</v>
      </c>
      <c r="BE88" s="142" t="e">
        <f t="shared" si="61"/>
        <v>#N/A</v>
      </c>
      <c r="CA88" s="142">
        <f>IF(ISNUMBER(SEARCH(Бланк!$I$12,D88)),MAX($CA$1:CA87)+1,0)</f>
        <v>0</v>
      </c>
      <c r="CB88" s="142" t="e">
        <f>VLOOKUP(F88,Профиль!A88:AI1602,2,FALSE)</f>
        <v>#N/A</v>
      </c>
      <c r="CC88" s="142" t="str">
        <f>IF(CA88&gt;0,VLOOKUP(Бланк!$I$12,D88:F88,3,FALSE),"")</f>
        <v/>
      </c>
      <c r="CD88" s="142" t="e">
        <f t="shared" si="62"/>
        <v>#N/A</v>
      </c>
      <c r="CE88" s="142" t="e">
        <f t="shared" si="63"/>
        <v>#N/A</v>
      </c>
      <c r="CF88" s="142" t="str">
        <f>IF(ISERROR(CE88),"",INDEX(Профиль!$B$2:BV286,CE88,2))</f>
        <v/>
      </c>
      <c r="CG88" s="142" t="e">
        <f t="shared" si="64"/>
        <v>#N/A</v>
      </c>
      <c r="CI88" s="142" t="str">
        <f t="shared" si="65"/>
        <v/>
      </c>
      <c r="DA88" s="142">
        <f>IF(ISNUMBER(SEARCH(Бланк!$I$14,D88)),MAX($DA$1:DA87)+1,0)</f>
        <v>0</v>
      </c>
      <c r="DB88" s="142" t="e">
        <f>VLOOKUP(F88,Профиль!A88:BI1602,2,FALSE)</f>
        <v>#N/A</v>
      </c>
      <c r="DC88" s="142" t="str">
        <f>IF(DA88&gt;0,VLOOKUP(Бланк!$I$14,D88:F88,3,FALSE),"")</f>
        <v/>
      </c>
      <c r="DD88" s="142" t="e">
        <f t="shared" si="66"/>
        <v>#N/A</v>
      </c>
      <c r="DE88" s="142" t="e">
        <f t="shared" si="67"/>
        <v>#N/A</v>
      </c>
      <c r="DF88" s="142" t="str">
        <f>IF(ISERROR(DE88),"",INDEX(Профиль!$B$2:CV286,DE88,2))</f>
        <v/>
      </c>
      <c r="DG88" s="142" t="e">
        <f t="shared" si="68"/>
        <v>#N/A</v>
      </c>
      <c r="EA88" s="142">
        <f>IF(ISNUMBER(SEARCH(Бланк!$I$16,D88)),MAX($EA$1:EA87)+1,0)</f>
        <v>0</v>
      </c>
      <c r="EB88" s="142" t="e">
        <f>VLOOKUP(F88,Профиль!A88:CI1602,2,FALSE)</f>
        <v>#N/A</v>
      </c>
      <c r="EC88" s="142" t="str">
        <f>IF(EA88&gt;0,VLOOKUP(Бланк!$I$16,D88:F88,3,FALSE),"")</f>
        <v/>
      </c>
      <c r="ED88" s="142" t="e">
        <f t="shared" si="69"/>
        <v>#N/A</v>
      </c>
      <c r="EE88" s="142" t="e">
        <f t="shared" si="70"/>
        <v>#N/A</v>
      </c>
      <c r="EF88" s="142" t="str">
        <f>IF(ISERROR(EE88),"",INDEX(Профиль!$B$2:DV286,EE88,2))</f>
        <v/>
      </c>
      <c r="EG88" s="142" t="e">
        <f t="shared" si="71"/>
        <v>#N/A</v>
      </c>
      <c r="FA88" s="142">
        <f>IF(ISNUMBER(SEARCH(Бланк!$I$18,D88)),MAX($FA$1:FA87)+1,0)</f>
        <v>0</v>
      </c>
      <c r="FB88" s="142" t="e">
        <f>VLOOKUP(F88,Профиль!A88:DI1602,2,FALSE)</f>
        <v>#N/A</v>
      </c>
      <c r="FC88" s="142" t="str">
        <f>IF(FA88&gt;0,VLOOKUP(Бланк!$I$18,D88:F88,3,FALSE),"")</f>
        <v/>
      </c>
      <c r="FD88" s="142" t="e">
        <f t="shared" si="72"/>
        <v>#N/A</v>
      </c>
      <c r="FE88" s="142" t="e">
        <f t="shared" si="73"/>
        <v>#N/A</v>
      </c>
      <c r="FF88" s="142" t="str">
        <f>IF(ISERROR(FE88),"",INDEX(Профиль!$B$2:EV286,FE88,2))</f>
        <v/>
      </c>
      <c r="FG88" s="142" t="e">
        <f t="shared" si="74"/>
        <v>#N/A</v>
      </c>
      <c r="FI88" s="142" t="str">
        <f t="shared" si="75"/>
        <v/>
      </c>
      <c r="FJ88" s="142" t="e">
        <f t="shared" si="76"/>
        <v>#N/A</v>
      </c>
      <c r="GA88" s="142">
        <f>IF(ISNUMBER(SEARCH(Бланк!$I$20,D88)),MAX($GA$1:GA87)+1,0)</f>
        <v>0</v>
      </c>
      <c r="GB88" s="142" t="e">
        <f>VLOOKUP(F88,Профиль!A88:EI1602,2,FALSE)</f>
        <v>#N/A</v>
      </c>
      <c r="GC88" s="142" t="str">
        <f>IF(GA88&gt;0,VLOOKUP(Бланк!$I$20,D88:F88,3,FALSE),"")</f>
        <v/>
      </c>
      <c r="GD88" s="142" t="e">
        <f t="shared" si="77"/>
        <v>#N/A</v>
      </c>
      <c r="GE88" s="142" t="e">
        <f t="shared" si="78"/>
        <v>#N/A</v>
      </c>
      <c r="GF88" s="142" t="str">
        <f>IF(ISERROR(GE88),"",INDEX(Профиль!$B$2:FV286,GE88,2))</f>
        <v/>
      </c>
      <c r="GG88" s="142" t="e">
        <f t="shared" si="79"/>
        <v>#N/A</v>
      </c>
      <c r="GI88" s="142" t="str">
        <f t="shared" si="80"/>
        <v/>
      </c>
      <c r="GJ88" s="142" t="e">
        <f t="shared" si="81"/>
        <v>#N/A</v>
      </c>
      <c r="HA88" s="142">
        <f>IF(ISNUMBER(SEARCH(Бланк!$I$22,D88)),MAX($HA$1:HA87)+1,0)</f>
        <v>0</v>
      </c>
      <c r="HB88" s="142" t="e">
        <f>VLOOKUP(F88,Профиль!A88:FI1602,2,FALSE)</f>
        <v>#N/A</v>
      </c>
      <c r="HC88" s="142" t="str">
        <f>IF(HA88&gt;0,VLOOKUP(Бланк!$I$22,D88:F88,3,FALSE),"")</f>
        <v/>
      </c>
      <c r="HD88" s="142" t="e">
        <f t="shared" si="82"/>
        <v>#N/A</v>
      </c>
      <c r="HE88" s="142" t="e">
        <f t="shared" si="83"/>
        <v>#N/A</v>
      </c>
      <c r="HF88" s="142" t="str">
        <f>IF(ISERROR(HE88),"",INDEX(Профиль!$B$2:GV286,HE88,2))</f>
        <v/>
      </c>
      <c r="HG88" s="142" t="e">
        <f t="shared" si="84"/>
        <v>#N/A</v>
      </c>
      <c r="IA88" s="142">
        <f>IF(ISNUMBER(SEARCH(Бланк!$I$24,D88)),MAX($IA$1:IA87)+1,0)</f>
        <v>0</v>
      </c>
      <c r="IB88" s="142" t="e">
        <f>VLOOKUP(F88,Профиль!A88:GI1602,2,FALSE)</f>
        <v>#N/A</v>
      </c>
      <c r="IC88" s="142" t="str">
        <f>IF(IA88&gt;0,VLOOKUP(Бланк!$I$24,D88:F88,3,FALSE),"")</f>
        <v/>
      </c>
      <c r="ID88" s="142" t="e">
        <f t="shared" si="85"/>
        <v>#N/A</v>
      </c>
      <c r="IE88" s="142" t="e">
        <f t="shared" si="86"/>
        <v>#N/A</v>
      </c>
      <c r="IF88" s="142" t="str">
        <f>IF(ISERROR(IE88),"",INDEX(Профиль!$B$2:HV286,IE88,2))</f>
        <v/>
      </c>
      <c r="IG88" s="142" t="e">
        <f>VLOOKUP(ROW(EA87),IA$2:$IC$201,3,FALSE)</f>
        <v>#N/A</v>
      </c>
      <c r="IJ88" s="142" t="e">
        <f t="shared" si="87"/>
        <v>#N/A</v>
      </c>
    </row>
    <row r="89" spans="1:244" x14ac:dyDescent="0.25">
      <c r="A89" s="142">
        <v>89</v>
      </c>
      <c r="B89" s="142">
        <f>IF(AND($E$1="ПУСТО",Профиль!B89&lt;&gt;""),MAX($B$1:B88)+1,IF(ISNUMBER(SEARCH($E$1,Профиль!G89)),MAX($B$1:B88)+1,0))</f>
        <v>0</v>
      </c>
      <c r="D89" s="142" t="str">
        <f>IF(ISERROR(F89),"",INDEX(Профиль!$B$2:$E$1001,F89,1))</f>
        <v/>
      </c>
      <c r="E89" s="142" t="str">
        <f>IF(ISERROR(F89),"",INDEX(Профиль!$B$2:$E$1001,F89,2))</f>
        <v/>
      </c>
      <c r="F89" s="142" t="e">
        <f>MATCH(ROW(A88),$B$2:B95,0)</f>
        <v>#N/A</v>
      </c>
      <c r="G89" s="142" t="str">
        <f>IF(AND(COUNTIF(D$2:D89,D89)=1,D89&lt;&gt;""),COUNT(G$1:G88)+1,"")</f>
        <v/>
      </c>
      <c r="H89" s="142" t="str">
        <f t="shared" si="52"/>
        <v/>
      </c>
      <c r="I89" s="142" t="e">
        <f t="shared" si="53"/>
        <v>#N/A</v>
      </c>
      <c r="J89" s="142">
        <f>IF(ISNUMBER(SEARCH(Бланк!$I$6,D89)),MAX($J$1:J88)+1,0)</f>
        <v>0</v>
      </c>
      <c r="K89" s="142" t="e">
        <f>VLOOKUP(F89,Профиль!A89:AI1603,2,FALSE)</f>
        <v>#N/A</v>
      </c>
      <c r="L89" s="142" t="str">
        <f>IF(J89&gt;0,VLOOKUP(Бланк!$I$6,D89:F99,3,FALSE),"")</f>
        <v/>
      </c>
      <c r="M89" s="142" t="e">
        <f t="shared" si="54"/>
        <v>#N/A</v>
      </c>
      <c r="N89" s="142" t="e">
        <f t="shared" si="55"/>
        <v>#N/A</v>
      </c>
      <c r="O89" s="142" t="str">
        <f>IF(ISERROR(N89),"",INDEX(Профиль!$B$2:DD15093,N89,2))</f>
        <v/>
      </c>
      <c r="P89" s="142" t="e">
        <f t="shared" si="56"/>
        <v>#N/A</v>
      </c>
      <c r="Q89" s="142">
        <f>IF(ISNUMBER(SEARCH(Бланк!$K$6,O89)),MAX($Q$1:Q88)+1,0)</f>
        <v>0</v>
      </c>
      <c r="R89" s="142" t="str">
        <f t="shared" si="57"/>
        <v/>
      </c>
      <c r="S89" s="142" t="e">
        <f t="shared" si="58"/>
        <v>#N/A</v>
      </c>
      <c r="AA89" s="142">
        <f>IF(ISNUMBER(SEARCH(Бланк!$I$8,D89)),MAX($AA$1:AA88)+1,0)</f>
        <v>0</v>
      </c>
      <c r="AB89" s="142" t="e">
        <f>VLOOKUP(F89,Профиль!A89:AI1603,2,FALSE)</f>
        <v>#N/A</v>
      </c>
      <c r="AC89" s="142" t="str">
        <f>IF(AA89&gt;0,VLOOKUP(Бланк!$I$8,D89:F89,3,FALSE),"")</f>
        <v/>
      </c>
      <c r="AD89" s="142" t="e">
        <f t="shared" si="59"/>
        <v>#N/A</v>
      </c>
      <c r="BA89" s="142">
        <f>IF(ISNUMBER(SEARCH(Бланк!$I$10,D89)),MAX($BA$1:BA88)+1,0)</f>
        <v>0</v>
      </c>
      <c r="BB89" s="142" t="e">
        <f>VLOOKUP(F89,Профиль!A89:AI1603,2,FALSE)</f>
        <v>#N/A</v>
      </c>
      <c r="BC89" s="142" t="str">
        <f>IF(BA89&gt;0,VLOOKUP(Бланк!$I$10,D89:F89,3,FALSE),"")</f>
        <v/>
      </c>
      <c r="BD89" s="142" t="e">
        <f t="shared" si="60"/>
        <v>#N/A</v>
      </c>
      <c r="BE89" s="142" t="e">
        <f t="shared" si="61"/>
        <v>#N/A</v>
      </c>
      <c r="CA89" s="142">
        <f>IF(ISNUMBER(SEARCH(Бланк!$I$12,D89)),MAX($CA$1:CA88)+1,0)</f>
        <v>0</v>
      </c>
      <c r="CB89" s="142" t="e">
        <f>VLOOKUP(F89,Профиль!A89:AI1603,2,FALSE)</f>
        <v>#N/A</v>
      </c>
      <c r="CC89" s="142" t="str">
        <f>IF(CA89&gt;0,VLOOKUP(Бланк!$I$12,D89:F89,3,FALSE),"")</f>
        <v/>
      </c>
      <c r="CD89" s="142" t="e">
        <f t="shared" si="62"/>
        <v>#N/A</v>
      </c>
      <c r="CE89" s="142" t="e">
        <f t="shared" si="63"/>
        <v>#N/A</v>
      </c>
      <c r="CF89" s="142" t="str">
        <f>IF(ISERROR(CE89),"",INDEX(Профиль!$B$2:BV287,CE89,2))</f>
        <v/>
      </c>
      <c r="CG89" s="142" t="e">
        <f t="shared" si="64"/>
        <v>#N/A</v>
      </c>
      <c r="CI89" s="142" t="str">
        <f t="shared" si="65"/>
        <v/>
      </c>
      <c r="DA89" s="142">
        <f>IF(ISNUMBER(SEARCH(Бланк!$I$14,D89)),MAX($DA$1:DA88)+1,0)</f>
        <v>0</v>
      </c>
      <c r="DB89" s="142" t="e">
        <f>VLOOKUP(F89,Профиль!A89:BI1603,2,FALSE)</f>
        <v>#N/A</v>
      </c>
      <c r="DC89" s="142" t="str">
        <f>IF(DA89&gt;0,VLOOKUP(Бланк!$I$14,D89:F89,3,FALSE),"")</f>
        <v/>
      </c>
      <c r="DD89" s="142" t="e">
        <f t="shared" si="66"/>
        <v>#N/A</v>
      </c>
      <c r="DE89" s="142" t="e">
        <f t="shared" si="67"/>
        <v>#N/A</v>
      </c>
      <c r="DF89" s="142" t="str">
        <f>IF(ISERROR(DE89),"",INDEX(Профиль!$B$2:CV287,DE89,2))</f>
        <v/>
      </c>
      <c r="DG89" s="142" t="e">
        <f t="shared" si="68"/>
        <v>#N/A</v>
      </c>
      <c r="EA89" s="142">
        <f>IF(ISNUMBER(SEARCH(Бланк!$I$16,D89)),MAX($EA$1:EA88)+1,0)</f>
        <v>0</v>
      </c>
      <c r="EB89" s="142" t="e">
        <f>VLOOKUP(F89,Профиль!A89:CI1603,2,FALSE)</f>
        <v>#N/A</v>
      </c>
      <c r="EC89" s="142" t="str">
        <f>IF(EA89&gt;0,VLOOKUP(Бланк!$I$16,D89:F89,3,FALSE),"")</f>
        <v/>
      </c>
      <c r="ED89" s="142" t="e">
        <f t="shared" si="69"/>
        <v>#N/A</v>
      </c>
      <c r="EE89" s="142" t="e">
        <f t="shared" si="70"/>
        <v>#N/A</v>
      </c>
      <c r="EF89" s="142" t="str">
        <f>IF(ISERROR(EE89),"",INDEX(Профиль!$B$2:DV287,EE89,2))</f>
        <v/>
      </c>
      <c r="EG89" s="142" t="e">
        <f t="shared" si="71"/>
        <v>#N/A</v>
      </c>
      <c r="FA89" s="142">
        <f>IF(ISNUMBER(SEARCH(Бланк!$I$18,D89)),MAX($FA$1:FA88)+1,0)</f>
        <v>0</v>
      </c>
      <c r="FB89" s="142" t="e">
        <f>VLOOKUP(F89,Профиль!A89:DI1603,2,FALSE)</f>
        <v>#N/A</v>
      </c>
      <c r="FC89" s="142" t="str">
        <f>IF(FA89&gt;0,VLOOKUP(Бланк!$I$18,D89:F89,3,FALSE),"")</f>
        <v/>
      </c>
      <c r="FD89" s="142" t="e">
        <f t="shared" si="72"/>
        <v>#N/A</v>
      </c>
      <c r="FE89" s="142" t="e">
        <f t="shared" si="73"/>
        <v>#N/A</v>
      </c>
      <c r="FF89" s="142" t="str">
        <f>IF(ISERROR(FE89),"",INDEX(Профиль!$B$2:EV287,FE89,2))</f>
        <v/>
      </c>
      <c r="FG89" s="142" t="e">
        <f t="shared" si="74"/>
        <v>#N/A</v>
      </c>
      <c r="FI89" s="142" t="str">
        <f t="shared" si="75"/>
        <v/>
      </c>
      <c r="FJ89" s="142" t="e">
        <f t="shared" si="76"/>
        <v>#N/A</v>
      </c>
      <c r="GA89" s="142">
        <f>IF(ISNUMBER(SEARCH(Бланк!$I$20,D89)),MAX($GA$1:GA88)+1,0)</f>
        <v>0</v>
      </c>
      <c r="GB89" s="142" t="e">
        <f>VLOOKUP(F89,Профиль!A89:EI1603,2,FALSE)</f>
        <v>#N/A</v>
      </c>
      <c r="GC89" s="142" t="str">
        <f>IF(GA89&gt;0,VLOOKUP(Бланк!$I$20,D89:F89,3,FALSE),"")</f>
        <v/>
      </c>
      <c r="GD89" s="142" t="e">
        <f t="shared" si="77"/>
        <v>#N/A</v>
      </c>
      <c r="GE89" s="142" t="e">
        <f t="shared" si="78"/>
        <v>#N/A</v>
      </c>
      <c r="GF89" s="142" t="str">
        <f>IF(ISERROR(GE89),"",INDEX(Профиль!$B$2:FV287,GE89,2))</f>
        <v/>
      </c>
      <c r="GG89" s="142" t="e">
        <f t="shared" si="79"/>
        <v>#N/A</v>
      </c>
      <c r="GI89" s="142" t="str">
        <f t="shared" si="80"/>
        <v/>
      </c>
      <c r="GJ89" s="142" t="e">
        <f t="shared" si="81"/>
        <v>#N/A</v>
      </c>
      <c r="HA89" s="142">
        <f>IF(ISNUMBER(SEARCH(Бланк!$I$22,D89)),MAX($HA$1:HA88)+1,0)</f>
        <v>0</v>
      </c>
      <c r="HB89" s="142" t="e">
        <f>VLOOKUP(F89,Профиль!A89:FI1603,2,FALSE)</f>
        <v>#N/A</v>
      </c>
      <c r="HC89" s="142" t="str">
        <f>IF(HA89&gt;0,VLOOKUP(Бланк!$I$22,D89:F89,3,FALSE),"")</f>
        <v/>
      </c>
      <c r="HD89" s="142" t="e">
        <f t="shared" si="82"/>
        <v>#N/A</v>
      </c>
      <c r="HE89" s="142" t="e">
        <f t="shared" si="83"/>
        <v>#N/A</v>
      </c>
      <c r="HF89" s="142" t="str">
        <f>IF(ISERROR(HE89),"",INDEX(Профиль!$B$2:GV287,HE89,2))</f>
        <v/>
      </c>
      <c r="HG89" s="142" t="e">
        <f t="shared" si="84"/>
        <v>#N/A</v>
      </c>
      <c r="IA89" s="142">
        <f>IF(ISNUMBER(SEARCH(Бланк!$I$24,D89)),MAX($IA$1:IA88)+1,0)</f>
        <v>0</v>
      </c>
      <c r="IB89" s="142" t="e">
        <f>VLOOKUP(F89,Профиль!A89:GI1603,2,FALSE)</f>
        <v>#N/A</v>
      </c>
      <c r="IC89" s="142" t="str">
        <f>IF(IA89&gt;0,VLOOKUP(Бланк!$I$24,D89:F89,3,FALSE),"")</f>
        <v/>
      </c>
      <c r="ID89" s="142" t="e">
        <f t="shared" si="85"/>
        <v>#N/A</v>
      </c>
      <c r="IE89" s="142" t="e">
        <f t="shared" si="86"/>
        <v>#N/A</v>
      </c>
      <c r="IF89" s="142" t="str">
        <f>IF(ISERROR(IE89),"",INDEX(Профиль!$B$2:HV287,IE89,2))</f>
        <v/>
      </c>
      <c r="IG89" s="142" t="e">
        <f>VLOOKUP(ROW(EA88),IA$2:$IC$201,3,FALSE)</f>
        <v>#N/A</v>
      </c>
      <c r="IJ89" s="142" t="e">
        <f t="shared" si="87"/>
        <v>#N/A</v>
      </c>
    </row>
    <row r="90" spans="1:244" x14ac:dyDescent="0.25">
      <c r="A90" s="142">
        <v>90</v>
      </c>
      <c r="B90" s="142">
        <f>IF(AND($E$1="ПУСТО",Профиль!B90&lt;&gt;""),MAX($B$1:B89)+1,IF(ISNUMBER(SEARCH($E$1,Профиль!G90)),MAX($B$1:B89)+1,0))</f>
        <v>0</v>
      </c>
      <c r="D90" s="142" t="str">
        <f>IF(ISERROR(F90),"",INDEX(Профиль!$B$2:$E$1001,F90,1))</f>
        <v/>
      </c>
      <c r="E90" s="142" t="str">
        <f>IF(ISERROR(F90),"",INDEX(Профиль!$B$2:$E$1001,F90,2))</f>
        <v/>
      </c>
      <c r="F90" s="142" t="e">
        <f>MATCH(ROW(A89),$B$2:B96,0)</f>
        <v>#N/A</v>
      </c>
      <c r="G90" s="142" t="str">
        <f>IF(AND(COUNTIF(D$2:D90,D90)=1,D90&lt;&gt;""),COUNT(G$1:G89)+1,"")</f>
        <v/>
      </c>
      <c r="H90" s="142" t="str">
        <f t="shared" si="52"/>
        <v/>
      </c>
      <c r="I90" s="142" t="e">
        <f t="shared" si="53"/>
        <v>#N/A</v>
      </c>
      <c r="J90" s="142">
        <f>IF(ISNUMBER(SEARCH(Бланк!$I$6,D90)),MAX($J$1:J89)+1,0)</f>
        <v>0</v>
      </c>
      <c r="K90" s="142" t="e">
        <f>VLOOKUP(F90,Профиль!A90:AI1604,2,FALSE)</f>
        <v>#N/A</v>
      </c>
      <c r="L90" s="142" t="str">
        <f>IF(J90&gt;0,VLOOKUP(Бланк!$I$6,D90:F100,3,FALSE),"")</f>
        <v/>
      </c>
      <c r="M90" s="142" t="e">
        <f t="shared" si="54"/>
        <v>#N/A</v>
      </c>
      <c r="N90" s="142" t="e">
        <f t="shared" si="55"/>
        <v>#N/A</v>
      </c>
      <c r="O90" s="142" t="str">
        <f>IF(ISERROR(N90),"",INDEX(Профиль!$B$2:DD15094,N90,2))</f>
        <v/>
      </c>
      <c r="P90" s="142" t="e">
        <f t="shared" si="56"/>
        <v>#N/A</v>
      </c>
      <c r="Q90" s="142">
        <f>IF(ISNUMBER(SEARCH(Бланк!$K$6,O90)),MAX($Q$1:Q89)+1,0)</f>
        <v>0</v>
      </c>
      <c r="R90" s="142" t="str">
        <f t="shared" si="57"/>
        <v/>
      </c>
      <c r="S90" s="142" t="e">
        <f t="shared" si="58"/>
        <v>#N/A</v>
      </c>
      <c r="AA90" s="142">
        <f>IF(ISNUMBER(SEARCH(Бланк!$I$8,D90)),MAX($AA$1:AA89)+1,0)</f>
        <v>0</v>
      </c>
      <c r="AB90" s="142" t="e">
        <f>VLOOKUP(F90,Профиль!A90:AI1604,2,FALSE)</f>
        <v>#N/A</v>
      </c>
      <c r="AC90" s="142" t="str">
        <f>IF(AA90&gt;0,VLOOKUP(Бланк!$I$8,D90:F90,3,FALSE),"")</f>
        <v/>
      </c>
      <c r="AD90" s="142" t="e">
        <f t="shared" si="59"/>
        <v>#N/A</v>
      </c>
      <c r="BA90" s="142">
        <f>IF(ISNUMBER(SEARCH(Бланк!$I$10,D90)),MAX($BA$1:BA89)+1,0)</f>
        <v>0</v>
      </c>
      <c r="BB90" s="142" t="e">
        <f>VLOOKUP(F90,Профиль!A90:AI1604,2,FALSE)</f>
        <v>#N/A</v>
      </c>
      <c r="BC90" s="142" t="str">
        <f>IF(BA90&gt;0,VLOOKUP(Бланк!$I$10,D90:F90,3,FALSE),"")</f>
        <v/>
      </c>
      <c r="BD90" s="142" t="e">
        <f t="shared" si="60"/>
        <v>#N/A</v>
      </c>
      <c r="BE90" s="142" t="e">
        <f t="shared" si="61"/>
        <v>#N/A</v>
      </c>
      <c r="CA90" s="142">
        <f>IF(ISNUMBER(SEARCH(Бланк!$I$12,D90)),MAX($CA$1:CA89)+1,0)</f>
        <v>0</v>
      </c>
      <c r="CB90" s="142" t="e">
        <f>VLOOKUP(F90,Профиль!A90:AI1604,2,FALSE)</f>
        <v>#N/A</v>
      </c>
      <c r="CC90" s="142" t="str">
        <f>IF(CA90&gt;0,VLOOKUP(Бланк!$I$12,D90:F90,3,FALSE),"")</f>
        <v/>
      </c>
      <c r="CD90" s="142" t="e">
        <f t="shared" si="62"/>
        <v>#N/A</v>
      </c>
      <c r="CE90" s="142" t="e">
        <f t="shared" si="63"/>
        <v>#N/A</v>
      </c>
      <c r="CF90" s="142" t="str">
        <f>IF(ISERROR(CE90),"",INDEX(Профиль!$B$2:BV288,CE90,2))</f>
        <v/>
      </c>
      <c r="CG90" s="142" t="e">
        <f t="shared" si="64"/>
        <v>#N/A</v>
      </c>
      <c r="CI90" s="142" t="str">
        <f t="shared" si="65"/>
        <v/>
      </c>
      <c r="DA90" s="142">
        <f>IF(ISNUMBER(SEARCH(Бланк!$I$14,D90)),MAX($DA$1:DA89)+1,0)</f>
        <v>0</v>
      </c>
      <c r="DB90" s="142" t="e">
        <f>VLOOKUP(F90,Профиль!A90:BI1604,2,FALSE)</f>
        <v>#N/A</v>
      </c>
      <c r="DC90" s="142" t="str">
        <f>IF(DA90&gt;0,VLOOKUP(Бланк!$I$14,D90:F90,3,FALSE),"")</f>
        <v/>
      </c>
      <c r="DD90" s="142" t="e">
        <f t="shared" si="66"/>
        <v>#N/A</v>
      </c>
      <c r="DE90" s="142" t="e">
        <f t="shared" si="67"/>
        <v>#N/A</v>
      </c>
      <c r="DF90" s="142" t="str">
        <f>IF(ISERROR(DE90),"",INDEX(Профиль!$B$2:CV288,DE90,2))</f>
        <v/>
      </c>
      <c r="DG90" s="142" t="e">
        <f t="shared" si="68"/>
        <v>#N/A</v>
      </c>
      <c r="EA90" s="142">
        <f>IF(ISNUMBER(SEARCH(Бланк!$I$16,D90)),MAX($EA$1:EA89)+1,0)</f>
        <v>0</v>
      </c>
      <c r="EB90" s="142" t="e">
        <f>VLOOKUP(F90,Профиль!A90:CI1604,2,FALSE)</f>
        <v>#N/A</v>
      </c>
      <c r="EC90" s="142" t="str">
        <f>IF(EA90&gt;0,VLOOKUP(Бланк!$I$16,D90:F90,3,FALSE),"")</f>
        <v/>
      </c>
      <c r="ED90" s="142" t="e">
        <f t="shared" si="69"/>
        <v>#N/A</v>
      </c>
      <c r="EE90" s="142" t="e">
        <f t="shared" si="70"/>
        <v>#N/A</v>
      </c>
      <c r="EF90" s="142" t="str">
        <f>IF(ISERROR(EE90),"",INDEX(Профиль!$B$2:DV288,EE90,2))</f>
        <v/>
      </c>
      <c r="EG90" s="142" t="e">
        <f t="shared" si="71"/>
        <v>#N/A</v>
      </c>
      <c r="FA90" s="142">
        <f>IF(ISNUMBER(SEARCH(Бланк!$I$18,D90)),MAX($FA$1:FA89)+1,0)</f>
        <v>0</v>
      </c>
      <c r="FB90" s="142" t="e">
        <f>VLOOKUP(F90,Профиль!A90:DI1604,2,FALSE)</f>
        <v>#N/A</v>
      </c>
      <c r="FC90" s="142" t="str">
        <f>IF(FA90&gt;0,VLOOKUP(Бланк!$I$18,D90:F90,3,FALSE),"")</f>
        <v/>
      </c>
      <c r="FD90" s="142" t="e">
        <f t="shared" si="72"/>
        <v>#N/A</v>
      </c>
      <c r="FE90" s="142" t="e">
        <f t="shared" si="73"/>
        <v>#N/A</v>
      </c>
      <c r="FF90" s="142" t="str">
        <f>IF(ISERROR(FE90),"",INDEX(Профиль!$B$2:EV288,FE90,2))</f>
        <v/>
      </c>
      <c r="FG90" s="142" t="e">
        <f t="shared" si="74"/>
        <v>#N/A</v>
      </c>
      <c r="FI90" s="142" t="str">
        <f t="shared" si="75"/>
        <v/>
      </c>
      <c r="FJ90" s="142" t="e">
        <f t="shared" si="76"/>
        <v>#N/A</v>
      </c>
      <c r="GA90" s="142">
        <f>IF(ISNUMBER(SEARCH(Бланк!$I$20,D90)),MAX($GA$1:GA89)+1,0)</f>
        <v>0</v>
      </c>
      <c r="GB90" s="142" t="e">
        <f>VLOOKUP(F90,Профиль!A90:EI1604,2,FALSE)</f>
        <v>#N/A</v>
      </c>
      <c r="GC90" s="142" t="str">
        <f>IF(GA90&gt;0,VLOOKUP(Бланк!$I$20,D90:F90,3,FALSE),"")</f>
        <v/>
      </c>
      <c r="GD90" s="142" t="e">
        <f t="shared" si="77"/>
        <v>#N/A</v>
      </c>
      <c r="GE90" s="142" t="e">
        <f t="shared" si="78"/>
        <v>#N/A</v>
      </c>
      <c r="GF90" s="142" t="str">
        <f>IF(ISERROR(GE90),"",INDEX(Профиль!$B$2:FV288,GE90,2))</f>
        <v/>
      </c>
      <c r="GG90" s="142" t="e">
        <f t="shared" si="79"/>
        <v>#N/A</v>
      </c>
      <c r="GI90" s="142" t="str">
        <f t="shared" si="80"/>
        <v/>
      </c>
      <c r="GJ90" s="142" t="e">
        <f t="shared" si="81"/>
        <v>#N/A</v>
      </c>
      <c r="HA90" s="142">
        <f>IF(ISNUMBER(SEARCH(Бланк!$I$22,D90)),MAX($HA$1:HA89)+1,0)</f>
        <v>0</v>
      </c>
      <c r="HB90" s="142" t="e">
        <f>VLOOKUP(F90,Профиль!A90:FI1604,2,FALSE)</f>
        <v>#N/A</v>
      </c>
      <c r="HC90" s="142" t="str">
        <f>IF(HA90&gt;0,VLOOKUP(Бланк!$I$22,D90:F90,3,FALSE),"")</f>
        <v/>
      </c>
      <c r="HD90" s="142" t="e">
        <f t="shared" si="82"/>
        <v>#N/A</v>
      </c>
      <c r="HE90" s="142" t="e">
        <f t="shared" si="83"/>
        <v>#N/A</v>
      </c>
      <c r="HF90" s="142" t="str">
        <f>IF(ISERROR(HE90),"",INDEX(Профиль!$B$2:GV288,HE90,2))</f>
        <v/>
      </c>
      <c r="HG90" s="142" t="e">
        <f t="shared" si="84"/>
        <v>#N/A</v>
      </c>
      <c r="IA90" s="142">
        <f>IF(ISNUMBER(SEARCH(Бланк!$I$24,D90)),MAX($IA$1:IA89)+1,0)</f>
        <v>0</v>
      </c>
      <c r="IB90" s="142" t="e">
        <f>VLOOKUP(F90,Профиль!A90:GI1604,2,FALSE)</f>
        <v>#N/A</v>
      </c>
      <c r="IC90" s="142" t="str">
        <f>IF(IA90&gt;0,VLOOKUP(Бланк!$I$24,D90:F90,3,FALSE),"")</f>
        <v/>
      </c>
      <c r="ID90" s="142" t="e">
        <f t="shared" si="85"/>
        <v>#N/A</v>
      </c>
      <c r="IE90" s="142" t="e">
        <f t="shared" si="86"/>
        <v>#N/A</v>
      </c>
      <c r="IF90" s="142" t="str">
        <f>IF(ISERROR(IE90),"",INDEX(Профиль!$B$2:HV288,IE90,2))</f>
        <v/>
      </c>
      <c r="IG90" s="142" t="e">
        <f>VLOOKUP(ROW(EA89),IA$2:$IC$201,3,FALSE)</f>
        <v>#N/A</v>
      </c>
      <c r="IJ90" s="142" t="e">
        <f t="shared" si="87"/>
        <v>#N/A</v>
      </c>
    </row>
    <row r="91" spans="1:244" x14ac:dyDescent="0.25">
      <c r="A91" s="142">
        <v>91</v>
      </c>
      <c r="B91" s="142">
        <f>IF(AND($E$1="ПУСТО",Профиль!B91&lt;&gt;""),MAX($B$1:B90)+1,IF(ISNUMBER(SEARCH($E$1,Профиль!G91)),MAX($B$1:B90)+1,0))</f>
        <v>0</v>
      </c>
      <c r="D91" s="142" t="str">
        <f>IF(ISERROR(F91),"",INDEX(Профиль!$B$2:$E$1001,F91,1))</f>
        <v/>
      </c>
      <c r="E91" s="142" t="str">
        <f>IF(ISERROR(F91),"",INDEX(Профиль!$B$2:$E$1001,F91,2))</f>
        <v/>
      </c>
      <c r="F91" s="142" t="e">
        <f>MATCH(ROW(A90),$B$2:B97,0)</f>
        <v>#N/A</v>
      </c>
      <c r="G91" s="142" t="str">
        <f>IF(AND(COUNTIF(D$2:D91,D91)=1,D91&lt;&gt;""),COUNT(G$1:G90)+1,"")</f>
        <v/>
      </c>
      <c r="H91" s="142" t="str">
        <f t="shared" si="52"/>
        <v/>
      </c>
      <c r="I91" s="142" t="e">
        <f t="shared" si="53"/>
        <v>#N/A</v>
      </c>
      <c r="J91" s="142">
        <f>IF(ISNUMBER(SEARCH(Бланк!$I$6,D91)),MAX($J$1:J90)+1,0)</f>
        <v>0</v>
      </c>
      <c r="K91" s="142" t="e">
        <f>VLOOKUP(F91,Профиль!A91:AI1605,2,FALSE)</f>
        <v>#N/A</v>
      </c>
      <c r="L91" s="142" t="str">
        <f>IF(J91&gt;0,VLOOKUP(Бланк!$I$6,D91:F101,3,FALSE),"")</f>
        <v/>
      </c>
      <c r="M91" s="142" t="e">
        <f t="shared" si="54"/>
        <v>#N/A</v>
      </c>
      <c r="N91" s="142" t="e">
        <f t="shared" si="55"/>
        <v>#N/A</v>
      </c>
      <c r="O91" s="142" t="str">
        <f>IF(ISERROR(N91),"",INDEX(Профиль!$B$2:DD15095,N91,2))</f>
        <v/>
      </c>
      <c r="P91" s="142" t="e">
        <f t="shared" si="56"/>
        <v>#N/A</v>
      </c>
      <c r="Q91" s="142">
        <f>IF(ISNUMBER(SEARCH(Бланк!$K$6,O91)),MAX($Q$1:Q90)+1,0)</f>
        <v>0</v>
      </c>
      <c r="R91" s="142" t="str">
        <f t="shared" si="57"/>
        <v/>
      </c>
      <c r="S91" s="142" t="e">
        <f t="shared" si="58"/>
        <v>#N/A</v>
      </c>
      <c r="AA91" s="142">
        <f>IF(ISNUMBER(SEARCH(Бланк!$I$8,D91)),MAX($AA$1:AA90)+1,0)</f>
        <v>0</v>
      </c>
      <c r="AB91" s="142" t="e">
        <f>VLOOKUP(F91,Профиль!A91:AI1605,2,FALSE)</f>
        <v>#N/A</v>
      </c>
      <c r="AC91" s="142" t="str">
        <f>IF(AA91&gt;0,VLOOKUP(Бланк!$I$8,D91:F91,3,FALSE),"")</f>
        <v/>
      </c>
      <c r="AD91" s="142" t="e">
        <f t="shared" si="59"/>
        <v>#N/A</v>
      </c>
      <c r="BA91" s="142">
        <f>IF(ISNUMBER(SEARCH(Бланк!$I$10,D91)),MAX($BA$1:BA90)+1,0)</f>
        <v>0</v>
      </c>
      <c r="BB91" s="142" t="e">
        <f>VLOOKUP(F91,Профиль!A91:AI1605,2,FALSE)</f>
        <v>#N/A</v>
      </c>
      <c r="BC91" s="142" t="str">
        <f>IF(BA91&gt;0,VLOOKUP(Бланк!$I$10,D91:F91,3,FALSE),"")</f>
        <v/>
      </c>
      <c r="BD91" s="142" t="e">
        <f t="shared" si="60"/>
        <v>#N/A</v>
      </c>
      <c r="BE91" s="142" t="e">
        <f t="shared" si="61"/>
        <v>#N/A</v>
      </c>
      <c r="CA91" s="142">
        <f>IF(ISNUMBER(SEARCH(Бланк!$I$12,D91)),MAX($CA$1:CA90)+1,0)</f>
        <v>0</v>
      </c>
      <c r="CB91" s="142" t="e">
        <f>VLOOKUP(F91,Профиль!A91:AI1605,2,FALSE)</f>
        <v>#N/A</v>
      </c>
      <c r="CC91" s="142" t="str">
        <f>IF(CA91&gt;0,VLOOKUP(Бланк!$I$12,D91:F91,3,FALSE),"")</f>
        <v/>
      </c>
      <c r="CD91" s="142" t="e">
        <f t="shared" si="62"/>
        <v>#N/A</v>
      </c>
      <c r="CE91" s="142" t="e">
        <f t="shared" si="63"/>
        <v>#N/A</v>
      </c>
      <c r="CF91" s="142" t="str">
        <f>IF(ISERROR(CE91),"",INDEX(Профиль!$B$2:BV289,CE91,2))</f>
        <v/>
      </c>
      <c r="CG91" s="142" t="e">
        <f t="shared" si="64"/>
        <v>#N/A</v>
      </c>
      <c r="CI91" s="142" t="str">
        <f t="shared" si="65"/>
        <v/>
      </c>
      <c r="DA91" s="142">
        <f>IF(ISNUMBER(SEARCH(Бланк!$I$14,D91)),MAX($DA$1:DA90)+1,0)</f>
        <v>0</v>
      </c>
      <c r="DB91" s="142" t="e">
        <f>VLOOKUP(F91,Профиль!A91:BI1605,2,FALSE)</f>
        <v>#N/A</v>
      </c>
      <c r="DC91" s="142" t="str">
        <f>IF(DA91&gt;0,VLOOKUP(Бланк!$I$14,D91:F91,3,FALSE),"")</f>
        <v/>
      </c>
      <c r="DD91" s="142" t="e">
        <f t="shared" si="66"/>
        <v>#N/A</v>
      </c>
      <c r="DE91" s="142" t="e">
        <f t="shared" si="67"/>
        <v>#N/A</v>
      </c>
      <c r="DF91" s="142" t="str">
        <f>IF(ISERROR(DE91),"",INDEX(Профиль!$B$2:CV289,DE91,2))</f>
        <v/>
      </c>
      <c r="DG91" s="142" t="e">
        <f t="shared" si="68"/>
        <v>#N/A</v>
      </c>
      <c r="EA91" s="142">
        <f>IF(ISNUMBER(SEARCH(Бланк!$I$16,D91)),MAX($EA$1:EA90)+1,0)</f>
        <v>0</v>
      </c>
      <c r="EB91" s="142" t="e">
        <f>VLOOKUP(F91,Профиль!A91:CI1605,2,FALSE)</f>
        <v>#N/A</v>
      </c>
      <c r="EC91" s="142" t="str">
        <f>IF(EA91&gt;0,VLOOKUP(Бланк!$I$16,D91:F91,3,FALSE),"")</f>
        <v/>
      </c>
      <c r="ED91" s="142" t="e">
        <f t="shared" si="69"/>
        <v>#N/A</v>
      </c>
      <c r="EE91" s="142" t="e">
        <f t="shared" si="70"/>
        <v>#N/A</v>
      </c>
      <c r="EF91" s="142" t="str">
        <f>IF(ISERROR(EE91),"",INDEX(Профиль!$B$2:DV289,EE91,2))</f>
        <v/>
      </c>
      <c r="EG91" s="142" t="e">
        <f t="shared" si="71"/>
        <v>#N/A</v>
      </c>
      <c r="FA91" s="142">
        <f>IF(ISNUMBER(SEARCH(Бланк!$I$18,D91)),MAX($FA$1:FA90)+1,0)</f>
        <v>0</v>
      </c>
      <c r="FB91" s="142" t="e">
        <f>VLOOKUP(F91,Профиль!A91:DI1605,2,FALSE)</f>
        <v>#N/A</v>
      </c>
      <c r="FC91" s="142" t="str">
        <f>IF(FA91&gt;0,VLOOKUP(Бланк!$I$18,D91:F91,3,FALSE),"")</f>
        <v/>
      </c>
      <c r="FD91" s="142" t="e">
        <f t="shared" si="72"/>
        <v>#N/A</v>
      </c>
      <c r="FE91" s="142" t="e">
        <f t="shared" si="73"/>
        <v>#N/A</v>
      </c>
      <c r="FF91" s="142" t="str">
        <f>IF(ISERROR(FE91),"",INDEX(Профиль!$B$2:EV289,FE91,2))</f>
        <v/>
      </c>
      <c r="FG91" s="142" t="e">
        <f t="shared" si="74"/>
        <v>#N/A</v>
      </c>
      <c r="FI91" s="142" t="str">
        <f t="shared" si="75"/>
        <v/>
      </c>
      <c r="FJ91" s="142" t="e">
        <f t="shared" si="76"/>
        <v>#N/A</v>
      </c>
      <c r="GA91" s="142">
        <f>IF(ISNUMBER(SEARCH(Бланк!$I$20,D91)),MAX($GA$1:GA90)+1,0)</f>
        <v>0</v>
      </c>
      <c r="GB91" s="142" t="e">
        <f>VLOOKUP(F91,Профиль!A91:EI1605,2,FALSE)</f>
        <v>#N/A</v>
      </c>
      <c r="GC91" s="142" t="str">
        <f>IF(GA91&gt;0,VLOOKUP(Бланк!$I$20,D91:F91,3,FALSE),"")</f>
        <v/>
      </c>
      <c r="GD91" s="142" t="e">
        <f t="shared" si="77"/>
        <v>#N/A</v>
      </c>
      <c r="GE91" s="142" t="e">
        <f t="shared" si="78"/>
        <v>#N/A</v>
      </c>
      <c r="GF91" s="142" t="str">
        <f>IF(ISERROR(GE91),"",INDEX(Профиль!$B$2:FV289,GE91,2))</f>
        <v/>
      </c>
      <c r="GG91" s="142" t="e">
        <f t="shared" si="79"/>
        <v>#N/A</v>
      </c>
      <c r="GI91" s="142" t="str">
        <f t="shared" si="80"/>
        <v/>
      </c>
      <c r="GJ91" s="142" t="e">
        <f t="shared" si="81"/>
        <v>#N/A</v>
      </c>
      <c r="HA91" s="142">
        <f>IF(ISNUMBER(SEARCH(Бланк!$I$22,D91)),MAX($HA$1:HA90)+1,0)</f>
        <v>0</v>
      </c>
      <c r="HB91" s="142" t="e">
        <f>VLOOKUP(F91,Профиль!A91:FI1605,2,FALSE)</f>
        <v>#N/A</v>
      </c>
      <c r="HC91" s="142" t="str">
        <f>IF(HA91&gt;0,VLOOKUP(Бланк!$I$22,D91:F91,3,FALSE),"")</f>
        <v/>
      </c>
      <c r="HD91" s="142" t="e">
        <f t="shared" si="82"/>
        <v>#N/A</v>
      </c>
      <c r="HE91" s="142" t="e">
        <f t="shared" si="83"/>
        <v>#N/A</v>
      </c>
      <c r="HF91" s="142" t="str">
        <f>IF(ISERROR(HE91),"",INDEX(Профиль!$B$2:GV289,HE91,2))</f>
        <v/>
      </c>
      <c r="HG91" s="142" t="e">
        <f t="shared" si="84"/>
        <v>#N/A</v>
      </c>
      <c r="IA91" s="142">
        <f>IF(ISNUMBER(SEARCH(Бланк!$I$24,D91)),MAX($IA$1:IA90)+1,0)</f>
        <v>0</v>
      </c>
      <c r="IB91" s="142" t="e">
        <f>VLOOKUP(F91,Профиль!A91:GI1605,2,FALSE)</f>
        <v>#N/A</v>
      </c>
      <c r="IC91" s="142" t="str">
        <f>IF(IA91&gt;0,VLOOKUP(Бланк!$I$24,D91:F91,3,FALSE),"")</f>
        <v/>
      </c>
      <c r="ID91" s="142" t="e">
        <f t="shared" si="85"/>
        <v>#N/A</v>
      </c>
      <c r="IE91" s="142" t="e">
        <f t="shared" si="86"/>
        <v>#N/A</v>
      </c>
      <c r="IF91" s="142" t="str">
        <f>IF(ISERROR(IE91),"",INDEX(Профиль!$B$2:HV289,IE91,2))</f>
        <v/>
      </c>
      <c r="IG91" s="142" t="e">
        <f>VLOOKUP(ROW(EA90),IA$2:$IC$201,3,FALSE)</f>
        <v>#N/A</v>
      </c>
      <c r="IJ91" s="142" t="e">
        <f t="shared" si="87"/>
        <v>#N/A</v>
      </c>
    </row>
    <row r="92" spans="1:244" x14ac:dyDescent="0.25">
      <c r="A92" s="142">
        <v>92</v>
      </c>
      <c r="B92" s="142">
        <f>IF(AND($E$1="ПУСТО",Профиль!B92&lt;&gt;""),MAX($B$1:B91)+1,IF(ISNUMBER(SEARCH($E$1,Профиль!G92)),MAX($B$1:B91)+1,0))</f>
        <v>0</v>
      </c>
      <c r="D92" s="142" t="str">
        <f>IF(ISERROR(F92),"",INDEX(Профиль!$B$2:$E$1001,F92,1))</f>
        <v/>
      </c>
      <c r="E92" s="142" t="str">
        <f>IF(ISERROR(F92),"",INDEX(Профиль!$B$2:$E$1001,F92,2))</f>
        <v/>
      </c>
      <c r="F92" s="142" t="e">
        <f>MATCH(ROW(A91),$B$2:B98,0)</f>
        <v>#N/A</v>
      </c>
      <c r="G92" s="142" t="str">
        <f>IF(AND(COUNTIF(D$2:D92,D92)=1,D92&lt;&gt;""),COUNT(G$1:G91)+1,"")</f>
        <v/>
      </c>
      <c r="H92" s="142" t="str">
        <f t="shared" si="52"/>
        <v/>
      </c>
      <c r="I92" s="142" t="e">
        <f t="shared" si="53"/>
        <v>#N/A</v>
      </c>
      <c r="J92" s="142">
        <f>IF(ISNUMBER(SEARCH(Бланк!$I$6,D92)),MAX($J$1:J91)+1,0)</f>
        <v>0</v>
      </c>
      <c r="K92" s="142" t="e">
        <f>VLOOKUP(F92,Профиль!A92:AI1606,2,FALSE)</f>
        <v>#N/A</v>
      </c>
      <c r="L92" s="142" t="str">
        <f>IF(J92&gt;0,VLOOKUP(Бланк!$I$6,D92:F102,3,FALSE),"")</f>
        <v/>
      </c>
      <c r="M92" s="142" t="e">
        <f t="shared" si="54"/>
        <v>#N/A</v>
      </c>
      <c r="N92" s="142" t="e">
        <f t="shared" si="55"/>
        <v>#N/A</v>
      </c>
      <c r="O92" s="142" t="str">
        <f>IF(ISERROR(N92),"",INDEX(Профиль!$B$2:DD15096,N92,2))</f>
        <v/>
      </c>
      <c r="P92" s="142" t="e">
        <f t="shared" si="56"/>
        <v>#N/A</v>
      </c>
      <c r="Q92" s="142">
        <f>IF(ISNUMBER(SEARCH(Бланк!$K$6,O92)),MAX($Q$1:Q91)+1,0)</f>
        <v>0</v>
      </c>
      <c r="R92" s="142" t="str">
        <f t="shared" si="57"/>
        <v/>
      </c>
      <c r="S92" s="142" t="e">
        <f t="shared" si="58"/>
        <v>#N/A</v>
      </c>
      <c r="AA92" s="142">
        <f>IF(ISNUMBER(SEARCH(Бланк!$I$8,D92)),MAX($AA$1:AA91)+1,0)</f>
        <v>0</v>
      </c>
      <c r="AB92" s="142" t="e">
        <f>VLOOKUP(F92,Профиль!A92:AI1606,2,FALSE)</f>
        <v>#N/A</v>
      </c>
      <c r="AC92" s="142" t="str">
        <f>IF(AA92&gt;0,VLOOKUP(Бланк!$I$8,D92:F92,3,FALSE),"")</f>
        <v/>
      </c>
      <c r="AD92" s="142" t="e">
        <f t="shared" si="59"/>
        <v>#N/A</v>
      </c>
      <c r="BA92" s="142">
        <f>IF(ISNUMBER(SEARCH(Бланк!$I$10,D92)),MAX($BA$1:BA91)+1,0)</f>
        <v>0</v>
      </c>
      <c r="BB92" s="142" t="e">
        <f>VLOOKUP(F92,Профиль!A92:AI1606,2,FALSE)</f>
        <v>#N/A</v>
      </c>
      <c r="BC92" s="142" t="str">
        <f>IF(BA92&gt;0,VLOOKUP(Бланк!$I$10,D92:F92,3,FALSE),"")</f>
        <v/>
      </c>
      <c r="BD92" s="142" t="e">
        <f t="shared" si="60"/>
        <v>#N/A</v>
      </c>
      <c r="BE92" s="142" t="e">
        <f t="shared" si="61"/>
        <v>#N/A</v>
      </c>
      <c r="CA92" s="142">
        <f>IF(ISNUMBER(SEARCH(Бланк!$I$12,D92)),MAX($CA$1:CA91)+1,0)</f>
        <v>0</v>
      </c>
      <c r="CB92" s="142" t="e">
        <f>VLOOKUP(F92,Профиль!A92:AI1606,2,FALSE)</f>
        <v>#N/A</v>
      </c>
      <c r="CC92" s="142" t="str">
        <f>IF(CA92&gt;0,VLOOKUP(Бланк!$I$12,D92:F92,3,FALSE),"")</f>
        <v/>
      </c>
      <c r="CD92" s="142" t="e">
        <f t="shared" si="62"/>
        <v>#N/A</v>
      </c>
      <c r="CE92" s="142" t="e">
        <f t="shared" si="63"/>
        <v>#N/A</v>
      </c>
      <c r="CF92" s="142" t="str">
        <f>IF(ISERROR(CE92),"",INDEX(Профиль!$B$2:BV290,CE92,2))</f>
        <v/>
      </c>
      <c r="CG92" s="142" t="e">
        <f t="shared" si="64"/>
        <v>#N/A</v>
      </c>
      <c r="CI92" s="142" t="str">
        <f t="shared" si="65"/>
        <v/>
      </c>
      <c r="DA92" s="142">
        <f>IF(ISNUMBER(SEARCH(Бланк!$I$14,D92)),MAX($DA$1:DA91)+1,0)</f>
        <v>0</v>
      </c>
      <c r="DB92" s="142" t="e">
        <f>VLOOKUP(F92,Профиль!A92:BI1606,2,FALSE)</f>
        <v>#N/A</v>
      </c>
      <c r="DC92" s="142" t="str">
        <f>IF(DA92&gt;0,VLOOKUP(Бланк!$I$14,D92:F92,3,FALSE),"")</f>
        <v/>
      </c>
      <c r="DD92" s="142" t="e">
        <f t="shared" si="66"/>
        <v>#N/A</v>
      </c>
      <c r="DE92" s="142" t="e">
        <f t="shared" si="67"/>
        <v>#N/A</v>
      </c>
      <c r="DF92" s="142" t="str">
        <f>IF(ISERROR(DE92),"",INDEX(Профиль!$B$2:CV290,DE92,2))</f>
        <v/>
      </c>
      <c r="DG92" s="142" t="e">
        <f t="shared" si="68"/>
        <v>#N/A</v>
      </c>
      <c r="EA92" s="142">
        <f>IF(ISNUMBER(SEARCH(Бланк!$I$16,D92)),MAX($EA$1:EA91)+1,0)</f>
        <v>0</v>
      </c>
      <c r="EB92" s="142" t="e">
        <f>VLOOKUP(F92,Профиль!A92:CI1606,2,FALSE)</f>
        <v>#N/A</v>
      </c>
      <c r="EC92" s="142" t="str">
        <f>IF(EA92&gt;0,VLOOKUP(Бланк!$I$16,D92:F92,3,FALSE),"")</f>
        <v/>
      </c>
      <c r="ED92" s="142" t="e">
        <f t="shared" si="69"/>
        <v>#N/A</v>
      </c>
      <c r="EE92" s="142" t="e">
        <f t="shared" si="70"/>
        <v>#N/A</v>
      </c>
      <c r="EF92" s="142" t="str">
        <f>IF(ISERROR(EE92),"",INDEX(Профиль!$B$2:DV290,EE92,2))</f>
        <v/>
      </c>
      <c r="EG92" s="142" t="e">
        <f t="shared" si="71"/>
        <v>#N/A</v>
      </c>
      <c r="FA92" s="142">
        <f>IF(ISNUMBER(SEARCH(Бланк!$I$18,D92)),MAX($FA$1:FA91)+1,0)</f>
        <v>0</v>
      </c>
      <c r="FB92" s="142" t="e">
        <f>VLOOKUP(F92,Профиль!A92:DI1606,2,FALSE)</f>
        <v>#N/A</v>
      </c>
      <c r="FC92" s="142" t="str">
        <f>IF(FA92&gt;0,VLOOKUP(Бланк!$I$18,D92:F92,3,FALSE),"")</f>
        <v/>
      </c>
      <c r="FD92" s="142" t="e">
        <f t="shared" si="72"/>
        <v>#N/A</v>
      </c>
      <c r="FE92" s="142" t="e">
        <f t="shared" si="73"/>
        <v>#N/A</v>
      </c>
      <c r="FF92" s="142" t="str">
        <f>IF(ISERROR(FE92),"",INDEX(Профиль!$B$2:EV290,FE92,2))</f>
        <v/>
      </c>
      <c r="FG92" s="142" t="e">
        <f t="shared" si="74"/>
        <v>#N/A</v>
      </c>
      <c r="FI92" s="142" t="str">
        <f t="shared" si="75"/>
        <v/>
      </c>
      <c r="FJ92" s="142" t="e">
        <f t="shared" si="76"/>
        <v>#N/A</v>
      </c>
      <c r="GA92" s="142">
        <f>IF(ISNUMBER(SEARCH(Бланк!$I$20,D92)),MAX($GA$1:GA91)+1,0)</f>
        <v>0</v>
      </c>
      <c r="GB92" s="142" t="e">
        <f>VLOOKUP(F92,Профиль!A92:EI1606,2,FALSE)</f>
        <v>#N/A</v>
      </c>
      <c r="GC92" s="142" t="str">
        <f>IF(GA92&gt;0,VLOOKUP(Бланк!$I$20,D92:F92,3,FALSE),"")</f>
        <v/>
      </c>
      <c r="GD92" s="142" t="e">
        <f t="shared" si="77"/>
        <v>#N/A</v>
      </c>
      <c r="GE92" s="142" t="e">
        <f t="shared" si="78"/>
        <v>#N/A</v>
      </c>
      <c r="GF92" s="142" t="str">
        <f>IF(ISERROR(GE92),"",INDEX(Профиль!$B$2:FV290,GE92,2))</f>
        <v/>
      </c>
      <c r="GG92" s="142" t="e">
        <f t="shared" si="79"/>
        <v>#N/A</v>
      </c>
      <c r="GI92" s="142" t="str">
        <f t="shared" si="80"/>
        <v/>
      </c>
      <c r="GJ92" s="142" t="e">
        <f t="shared" si="81"/>
        <v>#N/A</v>
      </c>
      <c r="HA92" s="142">
        <f>IF(ISNUMBER(SEARCH(Бланк!$I$22,D92)),MAX($HA$1:HA91)+1,0)</f>
        <v>0</v>
      </c>
      <c r="HB92" s="142" t="e">
        <f>VLOOKUP(F92,Профиль!A92:FI1606,2,FALSE)</f>
        <v>#N/A</v>
      </c>
      <c r="HC92" s="142" t="str">
        <f>IF(HA92&gt;0,VLOOKUP(Бланк!$I$22,D92:F92,3,FALSE),"")</f>
        <v/>
      </c>
      <c r="HD92" s="142" t="e">
        <f t="shared" si="82"/>
        <v>#N/A</v>
      </c>
      <c r="HE92" s="142" t="e">
        <f t="shared" si="83"/>
        <v>#N/A</v>
      </c>
      <c r="HF92" s="142" t="str">
        <f>IF(ISERROR(HE92),"",INDEX(Профиль!$B$2:GV290,HE92,2))</f>
        <v/>
      </c>
      <c r="HG92" s="142" t="e">
        <f t="shared" si="84"/>
        <v>#N/A</v>
      </c>
      <c r="IA92" s="142">
        <f>IF(ISNUMBER(SEARCH(Бланк!$I$24,D92)),MAX($IA$1:IA91)+1,0)</f>
        <v>0</v>
      </c>
      <c r="IB92" s="142" t="e">
        <f>VLOOKUP(F92,Профиль!A92:GI1606,2,FALSE)</f>
        <v>#N/A</v>
      </c>
      <c r="IC92" s="142" t="str">
        <f>IF(IA92&gt;0,VLOOKUP(Бланк!$I$24,D92:F92,3,FALSE),"")</f>
        <v/>
      </c>
      <c r="ID92" s="142" t="e">
        <f t="shared" si="85"/>
        <v>#N/A</v>
      </c>
      <c r="IE92" s="142" t="e">
        <f t="shared" si="86"/>
        <v>#N/A</v>
      </c>
      <c r="IF92" s="142" t="str">
        <f>IF(ISERROR(IE92),"",INDEX(Профиль!$B$2:HV290,IE92,2))</f>
        <v/>
      </c>
      <c r="IG92" s="142" t="e">
        <f>VLOOKUP(ROW(EA91),IA$2:$IC$201,3,FALSE)</f>
        <v>#N/A</v>
      </c>
      <c r="IJ92" s="142" t="e">
        <f t="shared" si="87"/>
        <v>#N/A</v>
      </c>
    </row>
    <row r="93" spans="1:244" x14ac:dyDescent="0.25">
      <c r="A93" s="142">
        <v>93</v>
      </c>
      <c r="B93" s="142">
        <f>IF(AND($E$1="ПУСТО",Профиль!B93&lt;&gt;""),MAX($B$1:B92)+1,IF(ISNUMBER(SEARCH($E$1,Профиль!G93)),MAX($B$1:B92)+1,0))</f>
        <v>0</v>
      </c>
      <c r="D93" s="142" t="str">
        <f>IF(ISERROR(F93),"",INDEX(Профиль!$B$2:$E$1001,F93,1))</f>
        <v/>
      </c>
      <c r="E93" s="142" t="str">
        <f>IF(ISERROR(F93),"",INDEX(Профиль!$B$2:$E$1001,F93,2))</f>
        <v/>
      </c>
      <c r="F93" s="142" t="e">
        <f>MATCH(ROW(A92),$B$2:B99,0)</f>
        <v>#N/A</v>
      </c>
      <c r="G93" s="142" t="str">
        <f>IF(AND(COUNTIF(D$2:D93,D93)=1,D93&lt;&gt;""),COUNT(G$1:G92)+1,"")</f>
        <v/>
      </c>
      <c r="H93" s="142" t="str">
        <f t="shared" si="52"/>
        <v/>
      </c>
      <c r="I93" s="142" t="e">
        <f t="shared" si="53"/>
        <v>#N/A</v>
      </c>
      <c r="J93" s="142">
        <f>IF(ISNUMBER(SEARCH(Бланк!$I$6,D93)),MAX($J$1:J92)+1,0)</f>
        <v>0</v>
      </c>
      <c r="K93" s="142" t="e">
        <f>VLOOKUP(F93,Профиль!A93:AI1607,2,FALSE)</f>
        <v>#N/A</v>
      </c>
      <c r="L93" s="142" t="str">
        <f>IF(J93&gt;0,VLOOKUP(Бланк!$I$6,D93:F103,3,FALSE),"")</f>
        <v/>
      </c>
      <c r="M93" s="142" t="e">
        <f t="shared" si="54"/>
        <v>#N/A</v>
      </c>
      <c r="N93" s="142" t="e">
        <f t="shared" si="55"/>
        <v>#N/A</v>
      </c>
      <c r="O93" s="142" t="str">
        <f>IF(ISERROR(N93),"",INDEX(Профиль!$B$2:DD15097,N93,2))</f>
        <v/>
      </c>
      <c r="P93" s="142" t="e">
        <f t="shared" si="56"/>
        <v>#N/A</v>
      </c>
      <c r="Q93" s="142">
        <f>IF(ISNUMBER(SEARCH(Бланк!$K$6,O93)),MAX($Q$1:Q92)+1,0)</f>
        <v>0</v>
      </c>
      <c r="R93" s="142" t="str">
        <f t="shared" si="57"/>
        <v/>
      </c>
      <c r="S93" s="142" t="e">
        <f t="shared" si="58"/>
        <v>#N/A</v>
      </c>
      <c r="AA93" s="142">
        <f>IF(ISNUMBER(SEARCH(Бланк!$I$8,D93)),MAX($AA$1:AA92)+1,0)</f>
        <v>0</v>
      </c>
      <c r="AB93" s="142" t="e">
        <f>VLOOKUP(F93,Профиль!A93:AI1607,2,FALSE)</f>
        <v>#N/A</v>
      </c>
      <c r="AC93" s="142" t="str">
        <f>IF(AA93&gt;0,VLOOKUP(Бланк!$I$8,D93:F93,3,FALSE),"")</f>
        <v/>
      </c>
      <c r="AD93" s="142" t="e">
        <f t="shared" si="59"/>
        <v>#N/A</v>
      </c>
      <c r="BA93" s="142">
        <f>IF(ISNUMBER(SEARCH(Бланк!$I$10,D93)),MAX($BA$1:BA92)+1,0)</f>
        <v>0</v>
      </c>
      <c r="BB93" s="142" t="e">
        <f>VLOOKUP(F93,Профиль!A93:AI1607,2,FALSE)</f>
        <v>#N/A</v>
      </c>
      <c r="BC93" s="142" t="str">
        <f>IF(BA93&gt;0,VLOOKUP(Бланк!$I$10,D93:F93,3,FALSE),"")</f>
        <v/>
      </c>
      <c r="BD93" s="142" t="e">
        <f t="shared" si="60"/>
        <v>#N/A</v>
      </c>
      <c r="BE93" s="142" t="e">
        <f t="shared" si="61"/>
        <v>#N/A</v>
      </c>
      <c r="CA93" s="142">
        <f>IF(ISNUMBER(SEARCH(Бланк!$I$12,D93)),MAX($CA$1:CA92)+1,0)</f>
        <v>0</v>
      </c>
      <c r="CB93" s="142" t="e">
        <f>VLOOKUP(F93,Профиль!A93:AI1607,2,FALSE)</f>
        <v>#N/A</v>
      </c>
      <c r="CC93" s="142" t="str">
        <f>IF(CA93&gt;0,VLOOKUP(Бланк!$I$12,D93:F93,3,FALSE),"")</f>
        <v/>
      </c>
      <c r="CD93" s="142" t="e">
        <f t="shared" si="62"/>
        <v>#N/A</v>
      </c>
      <c r="CE93" s="142" t="e">
        <f t="shared" si="63"/>
        <v>#N/A</v>
      </c>
      <c r="CF93" s="142" t="str">
        <f>IF(ISERROR(CE93),"",INDEX(Профиль!$B$2:BV291,CE93,2))</f>
        <v/>
      </c>
      <c r="CG93" s="142" t="e">
        <f t="shared" si="64"/>
        <v>#N/A</v>
      </c>
      <c r="CI93" s="142" t="str">
        <f t="shared" si="65"/>
        <v/>
      </c>
      <c r="DA93" s="142">
        <f>IF(ISNUMBER(SEARCH(Бланк!$I$14,D93)),MAX($DA$1:DA92)+1,0)</f>
        <v>0</v>
      </c>
      <c r="DB93" s="142" t="e">
        <f>VLOOKUP(F93,Профиль!A93:BI1607,2,FALSE)</f>
        <v>#N/A</v>
      </c>
      <c r="DC93" s="142" t="str">
        <f>IF(DA93&gt;0,VLOOKUP(Бланк!$I$14,D93:F93,3,FALSE),"")</f>
        <v/>
      </c>
      <c r="DD93" s="142" t="e">
        <f t="shared" si="66"/>
        <v>#N/A</v>
      </c>
      <c r="DE93" s="142" t="e">
        <f t="shared" si="67"/>
        <v>#N/A</v>
      </c>
      <c r="DF93" s="142" t="str">
        <f>IF(ISERROR(DE93),"",INDEX(Профиль!$B$2:CV291,DE93,2))</f>
        <v/>
      </c>
      <c r="DG93" s="142" t="e">
        <f t="shared" si="68"/>
        <v>#N/A</v>
      </c>
      <c r="EA93" s="142">
        <f>IF(ISNUMBER(SEARCH(Бланк!$I$16,D93)),MAX($EA$1:EA92)+1,0)</f>
        <v>0</v>
      </c>
      <c r="EB93" s="142" t="e">
        <f>VLOOKUP(F93,Профиль!A93:CI1607,2,FALSE)</f>
        <v>#N/A</v>
      </c>
      <c r="EC93" s="142" t="str">
        <f>IF(EA93&gt;0,VLOOKUP(Бланк!$I$16,D93:F93,3,FALSE),"")</f>
        <v/>
      </c>
      <c r="ED93" s="142" t="e">
        <f t="shared" si="69"/>
        <v>#N/A</v>
      </c>
      <c r="EE93" s="142" t="e">
        <f t="shared" si="70"/>
        <v>#N/A</v>
      </c>
      <c r="EF93" s="142" t="str">
        <f>IF(ISERROR(EE93),"",INDEX(Профиль!$B$2:DV291,EE93,2))</f>
        <v/>
      </c>
      <c r="EG93" s="142" t="e">
        <f t="shared" si="71"/>
        <v>#N/A</v>
      </c>
      <c r="FA93" s="142">
        <f>IF(ISNUMBER(SEARCH(Бланк!$I$18,D93)),MAX($FA$1:FA92)+1,0)</f>
        <v>0</v>
      </c>
      <c r="FB93" s="142" t="e">
        <f>VLOOKUP(F93,Профиль!A93:DI1607,2,FALSE)</f>
        <v>#N/A</v>
      </c>
      <c r="FC93" s="142" t="str">
        <f>IF(FA93&gt;0,VLOOKUP(Бланк!$I$18,D93:F93,3,FALSE),"")</f>
        <v/>
      </c>
      <c r="FD93" s="142" t="e">
        <f t="shared" si="72"/>
        <v>#N/A</v>
      </c>
      <c r="FE93" s="142" t="e">
        <f t="shared" si="73"/>
        <v>#N/A</v>
      </c>
      <c r="FF93" s="142" t="str">
        <f>IF(ISERROR(FE93),"",INDEX(Профиль!$B$2:EV291,FE93,2))</f>
        <v/>
      </c>
      <c r="FG93" s="142" t="e">
        <f t="shared" si="74"/>
        <v>#N/A</v>
      </c>
      <c r="FI93" s="142" t="str">
        <f t="shared" si="75"/>
        <v/>
      </c>
      <c r="FJ93" s="142" t="e">
        <f t="shared" si="76"/>
        <v>#N/A</v>
      </c>
      <c r="GA93" s="142">
        <f>IF(ISNUMBER(SEARCH(Бланк!$I$20,D93)),MAX($GA$1:GA92)+1,0)</f>
        <v>0</v>
      </c>
      <c r="GB93" s="142" t="e">
        <f>VLOOKUP(F93,Профиль!A93:EI1607,2,FALSE)</f>
        <v>#N/A</v>
      </c>
      <c r="GC93" s="142" t="str">
        <f>IF(GA93&gt;0,VLOOKUP(Бланк!$I$20,D93:F93,3,FALSE),"")</f>
        <v/>
      </c>
      <c r="GD93" s="142" t="e">
        <f t="shared" si="77"/>
        <v>#N/A</v>
      </c>
      <c r="GE93" s="142" t="e">
        <f t="shared" si="78"/>
        <v>#N/A</v>
      </c>
      <c r="GF93" s="142" t="str">
        <f>IF(ISERROR(GE93),"",INDEX(Профиль!$B$2:FV291,GE93,2))</f>
        <v/>
      </c>
      <c r="GG93" s="142" t="e">
        <f t="shared" si="79"/>
        <v>#N/A</v>
      </c>
      <c r="GI93" s="142" t="str">
        <f t="shared" si="80"/>
        <v/>
      </c>
      <c r="GJ93" s="142" t="e">
        <f t="shared" si="81"/>
        <v>#N/A</v>
      </c>
      <c r="HA93" s="142">
        <f>IF(ISNUMBER(SEARCH(Бланк!$I$22,D93)),MAX($HA$1:HA92)+1,0)</f>
        <v>0</v>
      </c>
      <c r="HB93" s="142" t="e">
        <f>VLOOKUP(F93,Профиль!A93:FI1607,2,FALSE)</f>
        <v>#N/A</v>
      </c>
      <c r="HC93" s="142" t="str">
        <f>IF(HA93&gt;0,VLOOKUP(Бланк!$I$22,D93:F93,3,FALSE),"")</f>
        <v/>
      </c>
      <c r="HD93" s="142" t="e">
        <f t="shared" si="82"/>
        <v>#N/A</v>
      </c>
      <c r="HE93" s="142" t="e">
        <f t="shared" si="83"/>
        <v>#N/A</v>
      </c>
      <c r="HF93" s="142" t="str">
        <f>IF(ISERROR(HE93),"",INDEX(Профиль!$B$2:GV291,HE93,2))</f>
        <v/>
      </c>
      <c r="HG93" s="142" t="e">
        <f t="shared" si="84"/>
        <v>#N/A</v>
      </c>
      <c r="IA93" s="142">
        <f>IF(ISNUMBER(SEARCH(Бланк!$I$24,D93)),MAX($IA$1:IA92)+1,0)</f>
        <v>0</v>
      </c>
      <c r="IB93" s="142" t="e">
        <f>VLOOKUP(F93,Профиль!A93:GI1607,2,FALSE)</f>
        <v>#N/A</v>
      </c>
      <c r="IC93" s="142" t="str">
        <f>IF(IA93&gt;0,VLOOKUP(Бланк!$I$24,D93:F93,3,FALSE),"")</f>
        <v/>
      </c>
      <c r="ID93" s="142" t="e">
        <f t="shared" si="85"/>
        <v>#N/A</v>
      </c>
      <c r="IE93" s="142" t="e">
        <f t="shared" si="86"/>
        <v>#N/A</v>
      </c>
      <c r="IF93" s="142" t="str">
        <f>IF(ISERROR(IE93),"",INDEX(Профиль!$B$2:HV291,IE93,2))</f>
        <v/>
      </c>
      <c r="IG93" s="142" t="e">
        <f>VLOOKUP(ROW(EA92),IA$2:$IC$201,3,FALSE)</f>
        <v>#N/A</v>
      </c>
      <c r="IJ93" s="142" t="e">
        <f t="shared" si="87"/>
        <v>#N/A</v>
      </c>
    </row>
    <row r="94" spans="1:244" x14ac:dyDescent="0.25">
      <c r="A94" s="142">
        <v>94</v>
      </c>
      <c r="B94" s="142">
        <f>IF(AND($E$1="ПУСТО",Профиль!B94&lt;&gt;""),MAX($B$1:B93)+1,IF(ISNUMBER(SEARCH($E$1,Профиль!G94)),MAX($B$1:B93)+1,0))</f>
        <v>0</v>
      </c>
      <c r="D94" s="142" t="str">
        <f>IF(ISERROR(F94),"",INDEX(Профиль!$B$2:$E$1001,F94,1))</f>
        <v/>
      </c>
      <c r="E94" s="142" t="str">
        <f>IF(ISERROR(F94),"",INDEX(Профиль!$B$2:$E$1001,F94,2))</f>
        <v/>
      </c>
      <c r="F94" s="142" t="e">
        <f>MATCH(ROW(A93),$B$2:B100,0)</f>
        <v>#N/A</v>
      </c>
      <c r="G94" s="142" t="str">
        <f>IF(AND(COUNTIF(D$2:D94,D94)=1,D94&lt;&gt;""),COUNT(G$1:G93)+1,"")</f>
        <v/>
      </c>
      <c r="H94" s="142" t="str">
        <f t="shared" si="52"/>
        <v/>
      </c>
      <c r="I94" s="142" t="e">
        <f t="shared" si="53"/>
        <v>#N/A</v>
      </c>
      <c r="J94" s="142">
        <f>IF(ISNUMBER(SEARCH(Бланк!$I$6,D94)),MAX($J$1:J93)+1,0)</f>
        <v>0</v>
      </c>
      <c r="K94" s="142" t="e">
        <f>VLOOKUP(F94,Профиль!A94:AI1608,2,FALSE)</f>
        <v>#N/A</v>
      </c>
      <c r="L94" s="142" t="str">
        <f>IF(J94&gt;0,VLOOKUP(Бланк!$I$6,D94:F104,3,FALSE),"")</f>
        <v/>
      </c>
      <c r="M94" s="142" t="e">
        <f t="shared" si="54"/>
        <v>#N/A</v>
      </c>
      <c r="N94" s="142" t="e">
        <f t="shared" si="55"/>
        <v>#N/A</v>
      </c>
      <c r="O94" s="142" t="str">
        <f>IF(ISERROR(N94),"",INDEX(Профиль!$B$2:DD15098,N94,2))</f>
        <v/>
      </c>
      <c r="P94" s="142" t="e">
        <f t="shared" si="56"/>
        <v>#N/A</v>
      </c>
      <c r="Q94" s="142">
        <f>IF(ISNUMBER(SEARCH(Бланк!$K$6,O94)),MAX($Q$1:Q93)+1,0)</f>
        <v>0</v>
      </c>
      <c r="R94" s="142" t="str">
        <f t="shared" si="57"/>
        <v/>
      </c>
      <c r="S94" s="142" t="e">
        <f t="shared" si="58"/>
        <v>#N/A</v>
      </c>
      <c r="AA94" s="142">
        <f>IF(ISNUMBER(SEARCH(Бланк!$I$8,D94)),MAX($AA$1:AA93)+1,0)</f>
        <v>0</v>
      </c>
      <c r="AB94" s="142" t="e">
        <f>VLOOKUP(F94,Профиль!A94:AI1608,2,FALSE)</f>
        <v>#N/A</v>
      </c>
      <c r="AC94" s="142" t="str">
        <f>IF(AA94&gt;0,VLOOKUP(Бланк!$I$8,D94:F94,3,FALSE),"")</f>
        <v/>
      </c>
      <c r="AD94" s="142" t="e">
        <f t="shared" si="59"/>
        <v>#N/A</v>
      </c>
      <c r="BA94" s="142">
        <f>IF(ISNUMBER(SEARCH(Бланк!$I$10,D94)),MAX($BA$1:BA93)+1,0)</f>
        <v>0</v>
      </c>
      <c r="BB94" s="142" t="e">
        <f>VLOOKUP(F94,Профиль!A94:AI1608,2,FALSE)</f>
        <v>#N/A</v>
      </c>
      <c r="BC94" s="142" t="str">
        <f>IF(BA94&gt;0,VLOOKUP(Бланк!$I$10,D94:F94,3,FALSE),"")</f>
        <v/>
      </c>
      <c r="BD94" s="142" t="e">
        <f t="shared" si="60"/>
        <v>#N/A</v>
      </c>
      <c r="BE94" s="142" t="e">
        <f t="shared" si="61"/>
        <v>#N/A</v>
      </c>
      <c r="CA94" s="142">
        <f>IF(ISNUMBER(SEARCH(Бланк!$I$12,D94)),MAX($CA$1:CA93)+1,0)</f>
        <v>0</v>
      </c>
      <c r="CB94" s="142" t="e">
        <f>VLOOKUP(F94,Профиль!A94:AI1608,2,FALSE)</f>
        <v>#N/A</v>
      </c>
      <c r="CC94" s="142" t="str">
        <f>IF(CA94&gt;0,VLOOKUP(Бланк!$I$12,D94:F94,3,FALSE),"")</f>
        <v/>
      </c>
      <c r="CD94" s="142" t="e">
        <f t="shared" si="62"/>
        <v>#N/A</v>
      </c>
      <c r="CE94" s="142" t="e">
        <f t="shared" si="63"/>
        <v>#N/A</v>
      </c>
      <c r="CF94" s="142" t="str">
        <f>IF(ISERROR(CE94),"",INDEX(Профиль!$B$2:BV292,CE94,2))</f>
        <v/>
      </c>
      <c r="CG94" s="142" t="e">
        <f t="shared" si="64"/>
        <v>#N/A</v>
      </c>
      <c r="CI94" s="142" t="str">
        <f t="shared" si="65"/>
        <v/>
      </c>
      <c r="DA94" s="142">
        <f>IF(ISNUMBER(SEARCH(Бланк!$I$14,D94)),MAX($DA$1:DA93)+1,0)</f>
        <v>0</v>
      </c>
      <c r="DB94" s="142" t="e">
        <f>VLOOKUP(F94,Профиль!A94:BI1608,2,FALSE)</f>
        <v>#N/A</v>
      </c>
      <c r="DC94" s="142" t="str">
        <f>IF(DA94&gt;0,VLOOKUP(Бланк!$I$14,D94:F94,3,FALSE),"")</f>
        <v/>
      </c>
      <c r="DD94" s="142" t="e">
        <f t="shared" si="66"/>
        <v>#N/A</v>
      </c>
      <c r="DE94" s="142" t="e">
        <f t="shared" si="67"/>
        <v>#N/A</v>
      </c>
      <c r="DF94" s="142" t="str">
        <f>IF(ISERROR(DE94),"",INDEX(Профиль!$B$2:CV292,DE94,2))</f>
        <v/>
      </c>
      <c r="DG94" s="142" t="e">
        <f t="shared" si="68"/>
        <v>#N/A</v>
      </c>
      <c r="EA94" s="142">
        <f>IF(ISNUMBER(SEARCH(Бланк!$I$16,D94)),MAX($EA$1:EA93)+1,0)</f>
        <v>0</v>
      </c>
      <c r="EB94" s="142" t="e">
        <f>VLOOKUP(F94,Профиль!A94:CI1608,2,FALSE)</f>
        <v>#N/A</v>
      </c>
      <c r="EC94" s="142" t="str">
        <f>IF(EA94&gt;0,VLOOKUP(Бланк!$I$16,D94:F94,3,FALSE),"")</f>
        <v/>
      </c>
      <c r="ED94" s="142" t="e">
        <f t="shared" si="69"/>
        <v>#N/A</v>
      </c>
      <c r="EE94" s="142" t="e">
        <f t="shared" si="70"/>
        <v>#N/A</v>
      </c>
      <c r="EF94" s="142" t="str">
        <f>IF(ISERROR(EE94),"",INDEX(Профиль!$B$2:DV292,EE94,2))</f>
        <v/>
      </c>
      <c r="EG94" s="142" t="e">
        <f t="shared" si="71"/>
        <v>#N/A</v>
      </c>
      <c r="FA94" s="142">
        <f>IF(ISNUMBER(SEARCH(Бланк!$I$18,D94)),MAX($FA$1:FA93)+1,0)</f>
        <v>0</v>
      </c>
      <c r="FB94" s="142" t="e">
        <f>VLOOKUP(F94,Профиль!A94:DI1608,2,FALSE)</f>
        <v>#N/A</v>
      </c>
      <c r="FC94" s="142" t="str">
        <f>IF(FA94&gt;0,VLOOKUP(Бланк!$I$18,D94:F94,3,FALSE),"")</f>
        <v/>
      </c>
      <c r="FD94" s="142" t="e">
        <f t="shared" si="72"/>
        <v>#N/A</v>
      </c>
      <c r="FE94" s="142" t="e">
        <f t="shared" si="73"/>
        <v>#N/A</v>
      </c>
      <c r="FF94" s="142" t="str">
        <f>IF(ISERROR(FE94),"",INDEX(Профиль!$B$2:EV292,FE94,2))</f>
        <v/>
      </c>
      <c r="FG94" s="142" t="e">
        <f t="shared" si="74"/>
        <v>#N/A</v>
      </c>
      <c r="FI94" s="142" t="str">
        <f t="shared" si="75"/>
        <v/>
      </c>
      <c r="FJ94" s="142" t="e">
        <f t="shared" si="76"/>
        <v>#N/A</v>
      </c>
      <c r="GA94" s="142">
        <f>IF(ISNUMBER(SEARCH(Бланк!$I$20,D94)),MAX($GA$1:GA93)+1,0)</f>
        <v>0</v>
      </c>
      <c r="GB94" s="142" t="e">
        <f>VLOOKUP(F94,Профиль!A94:EI1608,2,FALSE)</f>
        <v>#N/A</v>
      </c>
      <c r="GC94" s="142" t="str">
        <f>IF(GA94&gt;0,VLOOKUP(Бланк!$I$20,D94:F94,3,FALSE),"")</f>
        <v/>
      </c>
      <c r="GD94" s="142" t="e">
        <f t="shared" si="77"/>
        <v>#N/A</v>
      </c>
      <c r="GE94" s="142" t="e">
        <f t="shared" si="78"/>
        <v>#N/A</v>
      </c>
      <c r="GF94" s="142" t="str">
        <f>IF(ISERROR(GE94),"",INDEX(Профиль!$B$2:FV292,GE94,2))</f>
        <v/>
      </c>
      <c r="GG94" s="142" t="e">
        <f t="shared" si="79"/>
        <v>#N/A</v>
      </c>
      <c r="GI94" s="142" t="str">
        <f t="shared" si="80"/>
        <v/>
      </c>
      <c r="GJ94" s="142" t="e">
        <f t="shared" si="81"/>
        <v>#N/A</v>
      </c>
      <c r="HA94" s="142">
        <f>IF(ISNUMBER(SEARCH(Бланк!$I$22,D94)),MAX($HA$1:HA93)+1,0)</f>
        <v>0</v>
      </c>
      <c r="HB94" s="142" t="e">
        <f>VLOOKUP(F94,Профиль!A94:FI1608,2,FALSE)</f>
        <v>#N/A</v>
      </c>
      <c r="HC94" s="142" t="str">
        <f>IF(HA94&gt;0,VLOOKUP(Бланк!$I$22,D94:F94,3,FALSE),"")</f>
        <v/>
      </c>
      <c r="HD94" s="142" t="e">
        <f t="shared" si="82"/>
        <v>#N/A</v>
      </c>
      <c r="HE94" s="142" t="e">
        <f t="shared" si="83"/>
        <v>#N/A</v>
      </c>
      <c r="HF94" s="142" t="str">
        <f>IF(ISERROR(HE94),"",INDEX(Профиль!$B$2:GV292,HE94,2))</f>
        <v/>
      </c>
      <c r="HG94" s="142" t="e">
        <f t="shared" si="84"/>
        <v>#N/A</v>
      </c>
      <c r="IA94" s="142">
        <f>IF(ISNUMBER(SEARCH(Бланк!$I$24,D94)),MAX($IA$1:IA93)+1,0)</f>
        <v>0</v>
      </c>
      <c r="IB94" s="142" t="e">
        <f>VLOOKUP(F94,Профиль!A94:GI1608,2,FALSE)</f>
        <v>#N/A</v>
      </c>
      <c r="IC94" s="142" t="str">
        <f>IF(IA94&gt;0,VLOOKUP(Бланк!$I$24,D94:F94,3,FALSE),"")</f>
        <v/>
      </c>
      <c r="ID94" s="142" t="e">
        <f t="shared" si="85"/>
        <v>#N/A</v>
      </c>
      <c r="IE94" s="142" t="e">
        <f t="shared" si="86"/>
        <v>#N/A</v>
      </c>
      <c r="IF94" s="142" t="str">
        <f>IF(ISERROR(IE94),"",INDEX(Профиль!$B$2:HV292,IE94,2))</f>
        <v/>
      </c>
      <c r="IG94" s="142" t="e">
        <f>VLOOKUP(ROW(EA93),IA$2:$IC$201,3,FALSE)</f>
        <v>#N/A</v>
      </c>
      <c r="IJ94" s="142" t="e">
        <f t="shared" si="87"/>
        <v>#N/A</v>
      </c>
    </row>
    <row r="95" spans="1:244" x14ac:dyDescent="0.25">
      <c r="A95" s="142">
        <v>95</v>
      </c>
      <c r="B95" s="142">
        <f>IF(AND($E$1="ПУСТО",Профиль!B95&lt;&gt;""),MAX($B$1:B94)+1,IF(ISNUMBER(SEARCH($E$1,Профиль!G95)),MAX($B$1:B94)+1,0))</f>
        <v>0</v>
      </c>
      <c r="D95" s="142" t="str">
        <f>IF(ISERROR(F95),"",INDEX(Профиль!$B$2:$E$1001,F95,1))</f>
        <v/>
      </c>
      <c r="E95" s="142" t="str">
        <f>IF(ISERROR(F95),"",INDEX(Профиль!$B$2:$E$1001,F95,2))</f>
        <v/>
      </c>
      <c r="F95" s="142" t="e">
        <f>MATCH(ROW(A94),$B$2:B101,0)</f>
        <v>#N/A</v>
      </c>
      <c r="G95" s="142" t="str">
        <f>IF(AND(COUNTIF(D$2:D95,D95)=1,D95&lt;&gt;""),COUNT(G$1:G94)+1,"")</f>
        <v/>
      </c>
      <c r="H95" s="142" t="str">
        <f t="shared" si="52"/>
        <v/>
      </c>
      <c r="I95" s="142" t="e">
        <f t="shared" si="53"/>
        <v>#N/A</v>
      </c>
      <c r="J95" s="142">
        <f>IF(ISNUMBER(SEARCH(Бланк!$I$6,D95)),MAX($J$1:J94)+1,0)</f>
        <v>0</v>
      </c>
      <c r="K95" s="142" t="e">
        <f>VLOOKUP(F95,Профиль!A95:AI1609,2,FALSE)</f>
        <v>#N/A</v>
      </c>
      <c r="L95" s="142" t="str">
        <f>IF(J95&gt;0,VLOOKUP(Бланк!$I$6,D95:F105,3,FALSE),"")</f>
        <v/>
      </c>
      <c r="M95" s="142" t="e">
        <f t="shared" si="54"/>
        <v>#N/A</v>
      </c>
      <c r="N95" s="142" t="e">
        <f t="shared" si="55"/>
        <v>#N/A</v>
      </c>
      <c r="O95" s="142" t="str">
        <f>IF(ISERROR(N95),"",INDEX(Профиль!$B$2:DD15099,N95,2))</f>
        <v/>
      </c>
      <c r="P95" s="142" t="e">
        <f t="shared" si="56"/>
        <v>#N/A</v>
      </c>
      <c r="Q95" s="142">
        <f>IF(ISNUMBER(SEARCH(Бланк!$K$6,O95)),MAX($Q$1:Q94)+1,0)</f>
        <v>0</v>
      </c>
      <c r="R95" s="142" t="str">
        <f t="shared" si="57"/>
        <v/>
      </c>
      <c r="S95" s="142" t="e">
        <f t="shared" si="58"/>
        <v>#N/A</v>
      </c>
      <c r="AA95" s="142">
        <f>IF(ISNUMBER(SEARCH(Бланк!$I$8,D95)),MAX($AA$1:AA94)+1,0)</f>
        <v>0</v>
      </c>
      <c r="AB95" s="142" t="e">
        <f>VLOOKUP(F95,Профиль!A95:AI1609,2,FALSE)</f>
        <v>#N/A</v>
      </c>
      <c r="AC95" s="142" t="str">
        <f>IF(AA95&gt;0,VLOOKUP(Бланк!$I$8,D95:F95,3,FALSE),"")</f>
        <v/>
      </c>
      <c r="AD95" s="142" t="e">
        <f t="shared" si="59"/>
        <v>#N/A</v>
      </c>
      <c r="BA95" s="142">
        <f>IF(ISNUMBER(SEARCH(Бланк!$I$10,D95)),MAX($BA$1:BA94)+1,0)</f>
        <v>0</v>
      </c>
      <c r="BB95" s="142" t="e">
        <f>VLOOKUP(F95,Профиль!A95:AI1609,2,FALSE)</f>
        <v>#N/A</v>
      </c>
      <c r="BC95" s="142" t="str">
        <f>IF(BA95&gt;0,VLOOKUP(Бланк!$I$10,D95:F95,3,FALSE),"")</f>
        <v/>
      </c>
      <c r="BD95" s="142" t="e">
        <f t="shared" si="60"/>
        <v>#N/A</v>
      </c>
      <c r="BE95" s="142" t="e">
        <f t="shared" si="61"/>
        <v>#N/A</v>
      </c>
      <c r="CA95" s="142">
        <f>IF(ISNUMBER(SEARCH(Бланк!$I$12,D95)),MAX($CA$1:CA94)+1,0)</f>
        <v>0</v>
      </c>
      <c r="CB95" s="142" t="e">
        <f>VLOOKUP(F95,Профиль!A95:AI1609,2,FALSE)</f>
        <v>#N/A</v>
      </c>
      <c r="CC95" s="142" t="str">
        <f>IF(CA95&gt;0,VLOOKUP(Бланк!$I$12,D95:F95,3,FALSE),"")</f>
        <v/>
      </c>
      <c r="CD95" s="142" t="e">
        <f t="shared" si="62"/>
        <v>#N/A</v>
      </c>
      <c r="CE95" s="142" t="e">
        <f t="shared" si="63"/>
        <v>#N/A</v>
      </c>
      <c r="CF95" s="142" t="str">
        <f>IF(ISERROR(CE95),"",INDEX(Профиль!$B$2:BV293,CE95,2))</f>
        <v/>
      </c>
      <c r="CG95" s="142" t="e">
        <f t="shared" si="64"/>
        <v>#N/A</v>
      </c>
      <c r="CI95" s="142" t="str">
        <f t="shared" si="65"/>
        <v/>
      </c>
      <c r="DA95" s="142">
        <f>IF(ISNUMBER(SEARCH(Бланк!$I$14,D95)),MAX($DA$1:DA94)+1,0)</f>
        <v>0</v>
      </c>
      <c r="DB95" s="142" t="e">
        <f>VLOOKUP(F95,Профиль!A95:BI1609,2,FALSE)</f>
        <v>#N/A</v>
      </c>
      <c r="DC95" s="142" t="str">
        <f>IF(DA95&gt;0,VLOOKUP(Бланк!$I$14,D95:F95,3,FALSE),"")</f>
        <v/>
      </c>
      <c r="DD95" s="142" t="e">
        <f t="shared" si="66"/>
        <v>#N/A</v>
      </c>
      <c r="DE95" s="142" t="e">
        <f t="shared" si="67"/>
        <v>#N/A</v>
      </c>
      <c r="DF95" s="142" t="str">
        <f>IF(ISERROR(DE95),"",INDEX(Профиль!$B$2:CV293,DE95,2))</f>
        <v/>
      </c>
      <c r="DG95" s="142" t="e">
        <f t="shared" si="68"/>
        <v>#N/A</v>
      </c>
      <c r="EA95" s="142">
        <f>IF(ISNUMBER(SEARCH(Бланк!$I$16,D95)),MAX($EA$1:EA94)+1,0)</f>
        <v>0</v>
      </c>
      <c r="EB95" s="142" t="e">
        <f>VLOOKUP(F95,Профиль!A95:CI1609,2,FALSE)</f>
        <v>#N/A</v>
      </c>
      <c r="EC95" s="142" t="str">
        <f>IF(EA95&gt;0,VLOOKUP(Бланк!$I$16,D95:F95,3,FALSE),"")</f>
        <v/>
      </c>
      <c r="ED95" s="142" t="e">
        <f t="shared" si="69"/>
        <v>#N/A</v>
      </c>
      <c r="EE95" s="142" t="e">
        <f t="shared" si="70"/>
        <v>#N/A</v>
      </c>
      <c r="EF95" s="142" t="str">
        <f>IF(ISERROR(EE95),"",INDEX(Профиль!$B$2:DV293,EE95,2))</f>
        <v/>
      </c>
      <c r="EG95" s="142" t="e">
        <f t="shared" si="71"/>
        <v>#N/A</v>
      </c>
      <c r="FA95" s="142">
        <f>IF(ISNUMBER(SEARCH(Бланк!$I$18,D95)),MAX($FA$1:FA94)+1,0)</f>
        <v>0</v>
      </c>
      <c r="FB95" s="142" t="e">
        <f>VLOOKUP(F95,Профиль!A95:DI1609,2,FALSE)</f>
        <v>#N/A</v>
      </c>
      <c r="FC95" s="142" t="str">
        <f>IF(FA95&gt;0,VLOOKUP(Бланк!$I$18,D95:F95,3,FALSE),"")</f>
        <v/>
      </c>
      <c r="FD95" s="142" t="e">
        <f t="shared" si="72"/>
        <v>#N/A</v>
      </c>
      <c r="FE95" s="142" t="e">
        <f t="shared" si="73"/>
        <v>#N/A</v>
      </c>
      <c r="FF95" s="142" t="str">
        <f>IF(ISERROR(FE95),"",INDEX(Профиль!$B$2:EV293,FE95,2))</f>
        <v/>
      </c>
      <c r="FG95" s="142" t="e">
        <f t="shared" si="74"/>
        <v>#N/A</v>
      </c>
      <c r="FI95" s="142" t="str">
        <f t="shared" si="75"/>
        <v/>
      </c>
      <c r="FJ95" s="142" t="e">
        <f t="shared" si="76"/>
        <v>#N/A</v>
      </c>
      <c r="GA95" s="142">
        <f>IF(ISNUMBER(SEARCH(Бланк!$I$20,D95)),MAX($GA$1:GA94)+1,0)</f>
        <v>0</v>
      </c>
      <c r="GB95" s="142" t="e">
        <f>VLOOKUP(F95,Профиль!A95:EI1609,2,FALSE)</f>
        <v>#N/A</v>
      </c>
      <c r="GC95" s="142" t="str">
        <f>IF(GA95&gt;0,VLOOKUP(Бланк!$I$20,D95:F95,3,FALSE),"")</f>
        <v/>
      </c>
      <c r="GD95" s="142" t="e">
        <f t="shared" si="77"/>
        <v>#N/A</v>
      </c>
      <c r="GE95" s="142" t="e">
        <f t="shared" si="78"/>
        <v>#N/A</v>
      </c>
      <c r="GF95" s="142" t="str">
        <f>IF(ISERROR(GE95),"",INDEX(Профиль!$B$2:FV293,GE95,2))</f>
        <v/>
      </c>
      <c r="GG95" s="142" t="e">
        <f t="shared" si="79"/>
        <v>#N/A</v>
      </c>
      <c r="GI95" s="142" t="str">
        <f t="shared" si="80"/>
        <v/>
      </c>
      <c r="GJ95" s="142" t="e">
        <f t="shared" si="81"/>
        <v>#N/A</v>
      </c>
      <c r="HA95" s="142">
        <f>IF(ISNUMBER(SEARCH(Бланк!$I$22,D95)),MAX($HA$1:HA94)+1,0)</f>
        <v>0</v>
      </c>
      <c r="HB95" s="142" t="e">
        <f>VLOOKUP(F95,Профиль!A95:FI1609,2,FALSE)</f>
        <v>#N/A</v>
      </c>
      <c r="HC95" s="142" t="str">
        <f>IF(HA95&gt;0,VLOOKUP(Бланк!$I$22,D95:F95,3,FALSE),"")</f>
        <v/>
      </c>
      <c r="HD95" s="142" t="e">
        <f t="shared" si="82"/>
        <v>#N/A</v>
      </c>
      <c r="HE95" s="142" t="e">
        <f t="shared" si="83"/>
        <v>#N/A</v>
      </c>
      <c r="HF95" s="142" t="str">
        <f>IF(ISERROR(HE95),"",INDEX(Профиль!$B$2:GV293,HE95,2))</f>
        <v/>
      </c>
      <c r="HG95" s="142" t="e">
        <f t="shared" si="84"/>
        <v>#N/A</v>
      </c>
      <c r="IA95" s="142">
        <f>IF(ISNUMBER(SEARCH(Бланк!$I$24,D95)),MAX($IA$1:IA94)+1,0)</f>
        <v>0</v>
      </c>
      <c r="IB95" s="142" t="e">
        <f>VLOOKUP(F95,Профиль!A95:GI1609,2,FALSE)</f>
        <v>#N/A</v>
      </c>
      <c r="IC95" s="142" t="str">
        <f>IF(IA95&gt;0,VLOOKUP(Бланк!$I$24,D95:F95,3,FALSE),"")</f>
        <v/>
      </c>
      <c r="ID95" s="142" t="e">
        <f t="shared" si="85"/>
        <v>#N/A</v>
      </c>
      <c r="IE95" s="142" t="e">
        <f t="shared" si="86"/>
        <v>#N/A</v>
      </c>
      <c r="IF95" s="142" t="str">
        <f>IF(ISERROR(IE95),"",INDEX(Профиль!$B$2:HV293,IE95,2))</f>
        <v/>
      </c>
      <c r="IG95" s="142" t="e">
        <f>VLOOKUP(ROW(EA94),IA$2:$IC$201,3,FALSE)</f>
        <v>#N/A</v>
      </c>
      <c r="IJ95" s="142" t="e">
        <f t="shared" si="87"/>
        <v>#N/A</v>
      </c>
    </row>
    <row r="96" spans="1:244" x14ac:dyDescent="0.25">
      <c r="A96" s="142">
        <v>96</v>
      </c>
      <c r="B96" s="142">
        <f>IF(AND($E$1="ПУСТО",Профиль!B96&lt;&gt;""),MAX($B$1:B95)+1,IF(ISNUMBER(SEARCH($E$1,Профиль!G96)),MAX($B$1:B95)+1,0))</f>
        <v>0</v>
      </c>
      <c r="D96" s="142" t="str">
        <f>IF(ISERROR(F96),"",INDEX(Профиль!$B$2:$E$1001,F96,1))</f>
        <v/>
      </c>
      <c r="E96" s="142" t="str">
        <f>IF(ISERROR(F96),"",INDEX(Профиль!$B$2:$E$1001,F96,2))</f>
        <v/>
      </c>
      <c r="F96" s="142" t="e">
        <f>MATCH(ROW(A95),$B$2:B102,0)</f>
        <v>#N/A</v>
      </c>
      <c r="G96" s="142" t="str">
        <f>IF(AND(COUNTIF(D$2:D96,D96)=1,D96&lt;&gt;""),COUNT(G$1:G95)+1,"")</f>
        <v/>
      </c>
      <c r="H96" s="142" t="str">
        <f t="shared" si="52"/>
        <v/>
      </c>
      <c r="I96" s="142" t="e">
        <f t="shared" si="53"/>
        <v>#N/A</v>
      </c>
      <c r="J96" s="142">
        <f>IF(ISNUMBER(SEARCH(Бланк!$I$6,D96)),MAX($J$1:J95)+1,0)</f>
        <v>0</v>
      </c>
      <c r="K96" s="142" t="e">
        <f>VLOOKUP(F96,Профиль!A96:AI1610,2,FALSE)</f>
        <v>#N/A</v>
      </c>
      <c r="L96" s="142" t="str">
        <f>IF(J96&gt;0,VLOOKUP(Бланк!$I$6,D96:F106,3,FALSE),"")</f>
        <v/>
      </c>
      <c r="M96" s="142" t="e">
        <f t="shared" si="54"/>
        <v>#N/A</v>
      </c>
      <c r="N96" s="142" t="e">
        <f t="shared" si="55"/>
        <v>#N/A</v>
      </c>
      <c r="O96" s="142" t="str">
        <f>IF(ISERROR(N96),"",INDEX(Профиль!$B$2:DD15100,N96,2))</f>
        <v/>
      </c>
      <c r="P96" s="142" t="e">
        <f t="shared" si="56"/>
        <v>#N/A</v>
      </c>
      <c r="Q96" s="142">
        <f>IF(ISNUMBER(SEARCH(Бланк!$K$6,O96)),MAX($Q$1:Q95)+1,0)</f>
        <v>0</v>
      </c>
      <c r="R96" s="142" t="str">
        <f t="shared" si="57"/>
        <v/>
      </c>
      <c r="S96" s="142" t="e">
        <f t="shared" si="58"/>
        <v>#N/A</v>
      </c>
      <c r="AA96" s="142">
        <f>IF(ISNUMBER(SEARCH(Бланк!$I$8,D96)),MAX($AA$1:AA95)+1,0)</f>
        <v>0</v>
      </c>
      <c r="AB96" s="142" t="e">
        <f>VLOOKUP(F96,Профиль!A96:AI1610,2,FALSE)</f>
        <v>#N/A</v>
      </c>
      <c r="AC96" s="142" t="str">
        <f>IF(AA96&gt;0,VLOOKUP(Бланк!$I$8,D96:F96,3,FALSE),"")</f>
        <v/>
      </c>
      <c r="AD96" s="142" t="e">
        <f t="shared" si="59"/>
        <v>#N/A</v>
      </c>
      <c r="BA96" s="142">
        <f>IF(ISNUMBER(SEARCH(Бланк!$I$10,D96)),MAX($BA$1:BA95)+1,0)</f>
        <v>0</v>
      </c>
      <c r="BB96" s="142" t="e">
        <f>VLOOKUP(F96,Профиль!A96:AI1610,2,FALSE)</f>
        <v>#N/A</v>
      </c>
      <c r="BC96" s="142" t="str">
        <f>IF(BA96&gt;0,VLOOKUP(Бланк!$I$10,D96:F96,3,FALSE),"")</f>
        <v/>
      </c>
      <c r="BD96" s="142" t="e">
        <f t="shared" si="60"/>
        <v>#N/A</v>
      </c>
      <c r="BE96" s="142" t="e">
        <f t="shared" si="61"/>
        <v>#N/A</v>
      </c>
      <c r="CA96" s="142">
        <f>IF(ISNUMBER(SEARCH(Бланк!$I$12,D96)),MAX($CA$1:CA95)+1,0)</f>
        <v>0</v>
      </c>
      <c r="CB96" s="142" t="e">
        <f>VLOOKUP(F96,Профиль!A96:AI1610,2,FALSE)</f>
        <v>#N/A</v>
      </c>
      <c r="CC96" s="142" t="str">
        <f>IF(CA96&gt;0,VLOOKUP(Бланк!$I$12,D96:F96,3,FALSE),"")</f>
        <v/>
      </c>
      <c r="CD96" s="142" t="e">
        <f t="shared" si="62"/>
        <v>#N/A</v>
      </c>
      <c r="CE96" s="142" t="e">
        <f t="shared" si="63"/>
        <v>#N/A</v>
      </c>
      <c r="CF96" s="142" t="str">
        <f>IF(ISERROR(CE96),"",INDEX(Профиль!$B$2:BV294,CE96,2))</f>
        <v/>
      </c>
      <c r="CG96" s="142" t="e">
        <f t="shared" si="64"/>
        <v>#N/A</v>
      </c>
      <c r="CI96" s="142" t="str">
        <f t="shared" si="65"/>
        <v/>
      </c>
      <c r="DA96" s="142">
        <f>IF(ISNUMBER(SEARCH(Бланк!$I$14,D96)),MAX($DA$1:DA95)+1,0)</f>
        <v>0</v>
      </c>
      <c r="DB96" s="142" t="e">
        <f>VLOOKUP(F96,Профиль!A96:BI1610,2,FALSE)</f>
        <v>#N/A</v>
      </c>
      <c r="DC96" s="142" t="str">
        <f>IF(DA96&gt;0,VLOOKUP(Бланк!$I$14,D96:F96,3,FALSE),"")</f>
        <v/>
      </c>
      <c r="DD96" s="142" t="e">
        <f t="shared" si="66"/>
        <v>#N/A</v>
      </c>
      <c r="DE96" s="142" t="e">
        <f t="shared" si="67"/>
        <v>#N/A</v>
      </c>
      <c r="DF96" s="142" t="str">
        <f>IF(ISERROR(DE96),"",INDEX(Профиль!$B$2:CV294,DE96,2))</f>
        <v/>
      </c>
      <c r="DG96" s="142" t="e">
        <f t="shared" si="68"/>
        <v>#N/A</v>
      </c>
      <c r="EA96" s="142">
        <f>IF(ISNUMBER(SEARCH(Бланк!$I$16,D96)),MAX($EA$1:EA95)+1,0)</f>
        <v>0</v>
      </c>
      <c r="EB96" s="142" t="e">
        <f>VLOOKUP(F96,Профиль!A96:CI1610,2,FALSE)</f>
        <v>#N/A</v>
      </c>
      <c r="EC96" s="142" t="str">
        <f>IF(EA96&gt;0,VLOOKUP(Бланк!$I$16,D96:F96,3,FALSE),"")</f>
        <v/>
      </c>
      <c r="ED96" s="142" t="e">
        <f t="shared" si="69"/>
        <v>#N/A</v>
      </c>
      <c r="EE96" s="142" t="e">
        <f t="shared" si="70"/>
        <v>#N/A</v>
      </c>
      <c r="EF96" s="142" t="str">
        <f>IF(ISERROR(EE96),"",INDEX(Профиль!$B$2:DV294,EE96,2))</f>
        <v/>
      </c>
      <c r="EG96" s="142" t="e">
        <f t="shared" si="71"/>
        <v>#N/A</v>
      </c>
      <c r="FA96" s="142">
        <f>IF(ISNUMBER(SEARCH(Бланк!$I$18,D96)),MAX($FA$1:FA95)+1,0)</f>
        <v>0</v>
      </c>
      <c r="FB96" s="142" t="e">
        <f>VLOOKUP(F96,Профиль!A96:DI1610,2,FALSE)</f>
        <v>#N/A</v>
      </c>
      <c r="FC96" s="142" t="str">
        <f>IF(FA96&gt;0,VLOOKUP(Бланк!$I$18,D96:F96,3,FALSE),"")</f>
        <v/>
      </c>
      <c r="FD96" s="142" t="e">
        <f t="shared" si="72"/>
        <v>#N/A</v>
      </c>
      <c r="FE96" s="142" t="e">
        <f t="shared" si="73"/>
        <v>#N/A</v>
      </c>
      <c r="FF96" s="142" t="str">
        <f>IF(ISERROR(FE96),"",INDEX(Профиль!$B$2:EV294,FE96,2))</f>
        <v/>
      </c>
      <c r="FG96" s="142" t="e">
        <f t="shared" si="74"/>
        <v>#N/A</v>
      </c>
      <c r="FI96" s="142" t="str">
        <f t="shared" si="75"/>
        <v/>
      </c>
      <c r="FJ96" s="142" t="e">
        <f t="shared" si="76"/>
        <v>#N/A</v>
      </c>
      <c r="GA96" s="142">
        <f>IF(ISNUMBER(SEARCH(Бланк!$I$20,D96)),MAX($GA$1:GA95)+1,0)</f>
        <v>0</v>
      </c>
      <c r="GB96" s="142" t="e">
        <f>VLOOKUP(F96,Профиль!A96:EI1610,2,FALSE)</f>
        <v>#N/A</v>
      </c>
      <c r="GC96" s="142" t="str">
        <f>IF(GA96&gt;0,VLOOKUP(Бланк!$I$20,D96:F96,3,FALSE),"")</f>
        <v/>
      </c>
      <c r="GD96" s="142" t="e">
        <f t="shared" si="77"/>
        <v>#N/A</v>
      </c>
      <c r="GE96" s="142" t="e">
        <f t="shared" si="78"/>
        <v>#N/A</v>
      </c>
      <c r="GF96" s="142" t="str">
        <f>IF(ISERROR(GE96),"",INDEX(Профиль!$B$2:FV294,GE96,2))</f>
        <v/>
      </c>
      <c r="GG96" s="142" t="e">
        <f t="shared" si="79"/>
        <v>#N/A</v>
      </c>
      <c r="GI96" s="142" t="str">
        <f t="shared" si="80"/>
        <v/>
      </c>
      <c r="GJ96" s="142" t="e">
        <f t="shared" si="81"/>
        <v>#N/A</v>
      </c>
      <c r="HA96" s="142">
        <f>IF(ISNUMBER(SEARCH(Бланк!$I$22,D96)),MAX($HA$1:HA95)+1,0)</f>
        <v>0</v>
      </c>
      <c r="HB96" s="142" t="e">
        <f>VLOOKUP(F96,Профиль!A96:FI1610,2,FALSE)</f>
        <v>#N/A</v>
      </c>
      <c r="HC96" s="142" t="str">
        <f>IF(HA96&gt;0,VLOOKUP(Бланк!$I$22,D96:F96,3,FALSE),"")</f>
        <v/>
      </c>
      <c r="HD96" s="142" t="e">
        <f t="shared" si="82"/>
        <v>#N/A</v>
      </c>
      <c r="HE96" s="142" t="e">
        <f t="shared" si="83"/>
        <v>#N/A</v>
      </c>
      <c r="HF96" s="142" t="str">
        <f>IF(ISERROR(HE96),"",INDEX(Профиль!$B$2:GV294,HE96,2))</f>
        <v/>
      </c>
      <c r="HG96" s="142" t="e">
        <f t="shared" si="84"/>
        <v>#N/A</v>
      </c>
      <c r="IA96" s="142">
        <f>IF(ISNUMBER(SEARCH(Бланк!$I$24,D96)),MAX($IA$1:IA95)+1,0)</f>
        <v>0</v>
      </c>
      <c r="IB96" s="142" t="e">
        <f>VLOOKUP(F96,Профиль!A96:GI1610,2,FALSE)</f>
        <v>#N/A</v>
      </c>
      <c r="IC96" s="142" t="str">
        <f>IF(IA96&gt;0,VLOOKUP(Бланк!$I$24,D96:F96,3,FALSE),"")</f>
        <v/>
      </c>
      <c r="ID96" s="142" t="e">
        <f t="shared" si="85"/>
        <v>#N/A</v>
      </c>
      <c r="IE96" s="142" t="e">
        <f t="shared" si="86"/>
        <v>#N/A</v>
      </c>
      <c r="IF96" s="142" t="str">
        <f>IF(ISERROR(IE96),"",INDEX(Профиль!$B$2:HV294,IE96,2))</f>
        <v/>
      </c>
      <c r="IG96" s="142" t="e">
        <f>VLOOKUP(ROW(EA95),IA$2:$IC$201,3,FALSE)</f>
        <v>#N/A</v>
      </c>
      <c r="IJ96" s="142" t="e">
        <f t="shared" si="87"/>
        <v>#N/A</v>
      </c>
    </row>
    <row r="97" spans="1:244" x14ac:dyDescent="0.25">
      <c r="A97" s="142">
        <v>97</v>
      </c>
      <c r="B97" s="142">
        <f>IF(AND($E$1="ПУСТО",Профиль!B97&lt;&gt;""),MAX($B$1:B96)+1,IF(ISNUMBER(SEARCH($E$1,Профиль!G97)),MAX($B$1:B96)+1,0))</f>
        <v>0</v>
      </c>
      <c r="D97" s="142" t="str">
        <f>IF(ISERROR(F97),"",INDEX(Профиль!$B$2:$E$1001,F97,1))</f>
        <v/>
      </c>
      <c r="E97" s="142" t="str">
        <f>IF(ISERROR(F97),"",INDEX(Профиль!$B$2:$E$1001,F97,2))</f>
        <v/>
      </c>
      <c r="F97" s="142" t="e">
        <f>MATCH(ROW(A96),$B$2:B103,0)</f>
        <v>#N/A</v>
      </c>
      <c r="G97" s="142" t="str">
        <f>IF(AND(COUNTIF(D$2:D97,D97)=1,D97&lt;&gt;""),COUNT(G$1:G96)+1,"")</f>
        <v/>
      </c>
      <c r="H97" s="142" t="str">
        <f t="shared" si="52"/>
        <v/>
      </c>
      <c r="I97" s="142" t="e">
        <f t="shared" si="53"/>
        <v>#N/A</v>
      </c>
      <c r="J97" s="142">
        <f>IF(ISNUMBER(SEARCH(Бланк!$I$6,D97)),MAX($J$1:J96)+1,0)</f>
        <v>0</v>
      </c>
      <c r="K97" s="142" t="e">
        <f>VLOOKUP(F97,Профиль!A97:AI1611,2,FALSE)</f>
        <v>#N/A</v>
      </c>
      <c r="L97" s="142" t="str">
        <f>IF(J97&gt;0,VLOOKUP(Бланк!$I$6,D97:F107,3,FALSE),"")</f>
        <v/>
      </c>
      <c r="M97" s="142" t="e">
        <f t="shared" si="54"/>
        <v>#N/A</v>
      </c>
      <c r="N97" s="142" t="e">
        <f t="shared" si="55"/>
        <v>#N/A</v>
      </c>
      <c r="O97" s="142" t="str">
        <f>IF(ISERROR(N97),"",INDEX(Профиль!$B$2:DD15101,N97,2))</f>
        <v/>
      </c>
      <c r="P97" s="142" t="e">
        <f t="shared" si="56"/>
        <v>#N/A</v>
      </c>
      <c r="Q97" s="142">
        <f>IF(ISNUMBER(SEARCH(Бланк!$K$6,O97)),MAX($Q$1:Q96)+1,0)</f>
        <v>0</v>
      </c>
      <c r="R97" s="142" t="str">
        <f t="shared" si="57"/>
        <v/>
      </c>
      <c r="S97" s="142" t="e">
        <f t="shared" si="58"/>
        <v>#N/A</v>
      </c>
      <c r="AA97" s="142">
        <f>IF(ISNUMBER(SEARCH(Бланк!$I$8,D97)),MAX($AA$1:AA96)+1,0)</f>
        <v>0</v>
      </c>
      <c r="AB97" s="142" t="e">
        <f>VLOOKUP(F97,Профиль!A97:AI1611,2,FALSE)</f>
        <v>#N/A</v>
      </c>
      <c r="AC97" s="142" t="str">
        <f>IF(AA97&gt;0,VLOOKUP(Бланк!$I$8,D97:F97,3,FALSE),"")</f>
        <v/>
      </c>
      <c r="AD97" s="142" t="e">
        <f t="shared" si="59"/>
        <v>#N/A</v>
      </c>
      <c r="BA97" s="142">
        <f>IF(ISNUMBER(SEARCH(Бланк!$I$10,D97)),MAX($BA$1:BA96)+1,0)</f>
        <v>0</v>
      </c>
      <c r="BB97" s="142" t="e">
        <f>VLOOKUP(F97,Профиль!A97:AI1611,2,FALSE)</f>
        <v>#N/A</v>
      </c>
      <c r="BC97" s="142" t="str">
        <f>IF(BA97&gt;0,VLOOKUP(Бланк!$I$10,D97:F97,3,FALSE),"")</f>
        <v/>
      </c>
      <c r="BD97" s="142" t="e">
        <f t="shared" si="60"/>
        <v>#N/A</v>
      </c>
      <c r="BE97" s="142" t="e">
        <f t="shared" si="61"/>
        <v>#N/A</v>
      </c>
      <c r="CA97" s="142">
        <f>IF(ISNUMBER(SEARCH(Бланк!$I$12,D97)),MAX($CA$1:CA96)+1,0)</f>
        <v>0</v>
      </c>
      <c r="CB97" s="142" t="e">
        <f>VLOOKUP(F97,Профиль!A97:AI1611,2,FALSE)</f>
        <v>#N/A</v>
      </c>
      <c r="CC97" s="142" t="str">
        <f>IF(CA97&gt;0,VLOOKUP(Бланк!$I$12,D97:F97,3,FALSE),"")</f>
        <v/>
      </c>
      <c r="CD97" s="142" t="e">
        <f t="shared" si="62"/>
        <v>#N/A</v>
      </c>
      <c r="CE97" s="142" t="e">
        <f t="shared" si="63"/>
        <v>#N/A</v>
      </c>
      <c r="CF97" s="142" t="str">
        <f>IF(ISERROR(CE97),"",INDEX(Профиль!$B$2:BV295,CE97,2))</f>
        <v/>
      </c>
      <c r="CG97" s="142" t="e">
        <f t="shared" si="64"/>
        <v>#N/A</v>
      </c>
      <c r="CI97" s="142" t="str">
        <f t="shared" si="65"/>
        <v/>
      </c>
      <c r="DA97" s="142">
        <f>IF(ISNUMBER(SEARCH(Бланк!$I$14,D97)),MAX($DA$1:DA96)+1,0)</f>
        <v>0</v>
      </c>
      <c r="DB97" s="142" t="e">
        <f>VLOOKUP(F97,Профиль!A97:BI1611,2,FALSE)</f>
        <v>#N/A</v>
      </c>
      <c r="DC97" s="142" t="str">
        <f>IF(DA97&gt;0,VLOOKUP(Бланк!$I$14,D97:F97,3,FALSE),"")</f>
        <v/>
      </c>
      <c r="DD97" s="142" t="e">
        <f t="shared" si="66"/>
        <v>#N/A</v>
      </c>
      <c r="DE97" s="142" t="e">
        <f t="shared" si="67"/>
        <v>#N/A</v>
      </c>
      <c r="DF97" s="142" t="str">
        <f>IF(ISERROR(DE97),"",INDEX(Профиль!$B$2:CV295,DE97,2))</f>
        <v/>
      </c>
      <c r="DG97" s="142" t="e">
        <f t="shared" si="68"/>
        <v>#N/A</v>
      </c>
      <c r="EA97" s="142">
        <f>IF(ISNUMBER(SEARCH(Бланк!$I$16,D97)),MAX($EA$1:EA96)+1,0)</f>
        <v>0</v>
      </c>
      <c r="EB97" s="142" t="e">
        <f>VLOOKUP(F97,Профиль!A97:CI1611,2,FALSE)</f>
        <v>#N/A</v>
      </c>
      <c r="EC97" s="142" t="str">
        <f>IF(EA97&gt;0,VLOOKUP(Бланк!$I$16,D97:F97,3,FALSE),"")</f>
        <v/>
      </c>
      <c r="ED97" s="142" t="e">
        <f t="shared" si="69"/>
        <v>#N/A</v>
      </c>
      <c r="EE97" s="142" t="e">
        <f t="shared" si="70"/>
        <v>#N/A</v>
      </c>
      <c r="EF97" s="142" t="str">
        <f>IF(ISERROR(EE97),"",INDEX(Профиль!$B$2:DV295,EE97,2))</f>
        <v/>
      </c>
      <c r="EG97" s="142" t="e">
        <f t="shared" si="71"/>
        <v>#N/A</v>
      </c>
      <c r="FA97" s="142">
        <f>IF(ISNUMBER(SEARCH(Бланк!$I$18,D97)),MAX($FA$1:FA96)+1,0)</f>
        <v>0</v>
      </c>
      <c r="FB97" s="142" t="e">
        <f>VLOOKUP(F97,Профиль!A97:DI1611,2,FALSE)</f>
        <v>#N/A</v>
      </c>
      <c r="FC97" s="142" t="str">
        <f>IF(FA97&gt;0,VLOOKUP(Бланк!$I$18,D97:F97,3,FALSE),"")</f>
        <v/>
      </c>
      <c r="FD97" s="142" t="e">
        <f t="shared" si="72"/>
        <v>#N/A</v>
      </c>
      <c r="FE97" s="142" t="e">
        <f t="shared" si="73"/>
        <v>#N/A</v>
      </c>
      <c r="FF97" s="142" t="str">
        <f>IF(ISERROR(FE97),"",INDEX(Профиль!$B$2:EV295,FE97,2))</f>
        <v/>
      </c>
      <c r="FG97" s="142" t="e">
        <f t="shared" si="74"/>
        <v>#N/A</v>
      </c>
      <c r="FI97" s="142" t="str">
        <f t="shared" si="75"/>
        <v/>
      </c>
      <c r="FJ97" s="142" t="e">
        <f t="shared" si="76"/>
        <v>#N/A</v>
      </c>
      <c r="GA97" s="142">
        <f>IF(ISNUMBER(SEARCH(Бланк!$I$20,D97)),MAX($GA$1:GA96)+1,0)</f>
        <v>0</v>
      </c>
      <c r="GB97" s="142" t="e">
        <f>VLOOKUP(F97,Профиль!A97:EI1611,2,FALSE)</f>
        <v>#N/A</v>
      </c>
      <c r="GC97" s="142" t="str">
        <f>IF(GA97&gt;0,VLOOKUP(Бланк!$I$20,D97:F97,3,FALSE),"")</f>
        <v/>
      </c>
      <c r="GD97" s="142" t="e">
        <f t="shared" si="77"/>
        <v>#N/A</v>
      </c>
      <c r="GE97" s="142" t="e">
        <f t="shared" si="78"/>
        <v>#N/A</v>
      </c>
      <c r="GF97" s="142" t="str">
        <f>IF(ISERROR(GE97),"",INDEX(Профиль!$B$2:FV295,GE97,2))</f>
        <v/>
      </c>
      <c r="GG97" s="142" t="e">
        <f t="shared" si="79"/>
        <v>#N/A</v>
      </c>
      <c r="GI97" s="142" t="str">
        <f t="shared" si="80"/>
        <v/>
      </c>
      <c r="GJ97" s="142" t="e">
        <f t="shared" si="81"/>
        <v>#N/A</v>
      </c>
      <c r="HA97" s="142">
        <f>IF(ISNUMBER(SEARCH(Бланк!$I$22,D97)),MAX($HA$1:HA96)+1,0)</f>
        <v>0</v>
      </c>
      <c r="HB97" s="142" t="e">
        <f>VLOOKUP(F97,Профиль!A97:FI1611,2,FALSE)</f>
        <v>#N/A</v>
      </c>
      <c r="HC97" s="142" t="str">
        <f>IF(HA97&gt;0,VLOOKUP(Бланк!$I$22,D97:F97,3,FALSE),"")</f>
        <v/>
      </c>
      <c r="HD97" s="142" t="e">
        <f t="shared" si="82"/>
        <v>#N/A</v>
      </c>
      <c r="HE97" s="142" t="e">
        <f t="shared" si="83"/>
        <v>#N/A</v>
      </c>
      <c r="HF97" s="142" t="str">
        <f>IF(ISERROR(HE97),"",INDEX(Профиль!$B$2:GV295,HE97,2))</f>
        <v/>
      </c>
      <c r="HG97" s="142" t="e">
        <f t="shared" si="84"/>
        <v>#N/A</v>
      </c>
      <c r="IA97" s="142">
        <f>IF(ISNUMBER(SEARCH(Бланк!$I$24,D97)),MAX($IA$1:IA96)+1,0)</f>
        <v>0</v>
      </c>
      <c r="IB97" s="142" t="e">
        <f>VLOOKUP(F97,Профиль!A97:GI1611,2,FALSE)</f>
        <v>#N/A</v>
      </c>
      <c r="IC97" s="142" t="str">
        <f>IF(IA97&gt;0,VLOOKUP(Бланк!$I$24,D97:F97,3,FALSE),"")</f>
        <v/>
      </c>
      <c r="ID97" s="142" t="e">
        <f t="shared" si="85"/>
        <v>#N/A</v>
      </c>
      <c r="IE97" s="142" t="e">
        <f t="shared" si="86"/>
        <v>#N/A</v>
      </c>
      <c r="IF97" s="142" t="str">
        <f>IF(ISERROR(IE97),"",INDEX(Профиль!$B$2:HV295,IE97,2))</f>
        <v/>
      </c>
      <c r="IG97" s="142" t="e">
        <f>VLOOKUP(ROW(EA96),IA$2:$IC$201,3,FALSE)</f>
        <v>#N/A</v>
      </c>
      <c r="IJ97" s="142" t="e">
        <f t="shared" si="87"/>
        <v>#N/A</v>
      </c>
    </row>
    <row r="98" spans="1:244" x14ac:dyDescent="0.25">
      <c r="A98" s="142">
        <v>98</v>
      </c>
      <c r="B98" s="142">
        <f>IF(AND($E$1="ПУСТО",Профиль!B98&lt;&gt;""),MAX($B$1:B97)+1,IF(ISNUMBER(SEARCH($E$1,Профиль!G98)),MAX($B$1:B97)+1,0))</f>
        <v>0</v>
      </c>
      <c r="D98" s="142" t="str">
        <f>IF(ISERROR(F98),"",INDEX(Профиль!$B$2:$E$1001,F98,1))</f>
        <v/>
      </c>
      <c r="E98" s="142" t="str">
        <f>IF(ISERROR(F98),"",INDEX(Профиль!$B$2:$E$1001,F98,2))</f>
        <v/>
      </c>
      <c r="F98" s="142" t="e">
        <f>MATCH(ROW(A97),$B$2:B104,0)</f>
        <v>#N/A</v>
      </c>
      <c r="G98" s="142" t="str">
        <f>IF(AND(COUNTIF(D$2:D98,D98)=1,D98&lt;&gt;""),COUNT(G$1:G97)+1,"")</f>
        <v/>
      </c>
      <c r="H98" s="142" t="str">
        <f t="shared" si="52"/>
        <v/>
      </c>
      <c r="I98" s="142" t="e">
        <f t="shared" si="53"/>
        <v>#N/A</v>
      </c>
      <c r="J98" s="142">
        <f>IF(ISNUMBER(SEARCH(Бланк!$I$6,D98)),MAX($J$1:J97)+1,0)</f>
        <v>0</v>
      </c>
      <c r="K98" s="142" t="e">
        <f>VLOOKUP(F98,Профиль!A98:AI1612,2,FALSE)</f>
        <v>#N/A</v>
      </c>
      <c r="L98" s="142" t="str">
        <f>IF(J98&gt;0,VLOOKUP(Бланк!$I$6,D98:F108,3,FALSE),"")</f>
        <v/>
      </c>
      <c r="M98" s="142" t="e">
        <f t="shared" si="54"/>
        <v>#N/A</v>
      </c>
      <c r="N98" s="142" t="e">
        <f t="shared" si="55"/>
        <v>#N/A</v>
      </c>
      <c r="O98" s="142" t="str">
        <f>IF(ISERROR(N98),"",INDEX(Профиль!$B$2:DD15102,N98,2))</f>
        <v/>
      </c>
      <c r="P98" s="142" t="e">
        <f t="shared" si="56"/>
        <v>#N/A</v>
      </c>
      <c r="Q98" s="142">
        <f>IF(ISNUMBER(SEARCH(Бланк!$K$6,O98)),MAX($Q$1:Q97)+1,0)</f>
        <v>0</v>
      </c>
      <c r="R98" s="142" t="str">
        <f t="shared" si="57"/>
        <v/>
      </c>
      <c r="S98" s="142" t="e">
        <f t="shared" si="58"/>
        <v>#N/A</v>
      </c>
      <c r="AA98" s="142">
        <f>IF(ISNUMBER(SEARCH(Бланк!$I$8,D98)),MAX($AA$1:AA97)+1,0)</f>
        <v>0</v>
      </c>
      <c r="AB98" s="142" t="e">
        <f>VLOOKUP(F98,Профиль!A98:AI1612,2,FALSE)</f>
        <v>#N/A</v>
      </c>
      <c r="AC98" s="142" t="str">
        <f>IF(AA98&gt;0,VLOOKUP(Бланк!$I$8,D98:F98,3,FALSE),"")</f>
        <v/>
      </c>
      <c r="AD98" s="142" t="e">
        <f t="shared" si="59"/>
        <v>#N/A</v>
      </c>
      <c r="BA98" s="142">
        <f>IF(ISNUMBER(SEARCH(Бланк!$I$10,D98)),MAX($BA$1:BA97)+1,0)</f>
        <v>0</v>
      </c>
      <c r="BB98" s="142" t="e">
        <f>VLOOKUP(F98,Профиль!A98:AI1612,2,FALSE)</f>
        <v>#N/A</v>
      </c>
      <c r="BC98" s="142" t="str">
        <f>IF(BA98&gt;0,VLOOKUP(Бланк!$I$10,D98:F98,3,FALSE),"")</f>
        <v/>
      </c>
      <c r="BD98" s="142" t="e">
        <f t="shared" si="60"/>
        <v>#N/A</v>
      </c>
      <c r="BE98" s="142" t="e">
        <f t="shared" si="61"/>
        <v>#N/A</v>
      </c>
      <c r="CA98" s="142">
        <f>IF(ISNUMBER(SEARCH(Бланк!$I$12,D98)),MAX($CA$1:CA97)+1,0)</f>
        <v>0</v>
      </c>
      <c r="CB98" s="142" t="e">
        <f>VLOOKUP(F98,Профиль!A98:AI1612,2,FALSE)</f>
        <v>#N/A</v>
      </c>
      <c r="CC98" s="142" t="str">
        <f>IF(CA98&gt;0,VLOOKUP(Бланк!$I$12,D98:F98,3,FALSE),"")</f>
        <v/>
      </c>
      <c r="CD98" s="142" t="e">
        <f t="shared" si="62"/>
        <v>#N/A</v>
      </c>
      <c r="CE98" s="142" t="e">
        <f t="shared" si="63"/>
        <v>#N/A</v>
      </c>
      <c r="CF98" s="142" t="str">
        <f>IF(ISERROR(CE98),"",INDEX(Профиль!$B$2:BV296,CE98,2))</f>
        <v/>
      </c>
      <c r="CG98" s="142" t="e">
        <f t="shared" si="64"/>
        <v>#N/A</v>
      </c>
      <c r="CI98" s="142" t="str">
        <f t="shared" si="65"/>
        <v/>
      </c>
      <c r="DA98" s="142">
        <f>IF(ISNUMBER(SEARCH(Бланк!$I$14,D98)),MAX($DA$1:DA97)+1,0)</f>
        <v>0</v>
      </c>
      <c r="DB98" s="142" t="e">
        <f>VLOOKUP(F98,Профиль!A98:BI1612,2,FALSE)</f>
        <v>#N/A</v>
      </c>
      <c r="DC98" s="142" t="str">
        <f>IF(DA98&gt;0,VLOOKUP(Бланк!$I$14,D98:F98,3,FALSE),"")</f>
        <v/>
      </c>
      <c r="DD98" s="142" t="e">
        <f t="shared" si="66"/>
        <v>#N/A</v>
      </c>
      <c r="DE98" s="142" t="e">
        <f t="shared" si="67"/>
        <v>#N/A</v>
      </c>
      <c r="DF98" s="142" t="str">
        <f>IF(ISERROR(DE98),"",INDEX(Профиль!$B$2:CV296,DE98,2))</f>
        <v/>
      </c>
      <c r="DG98" s="142" t="e">
        <f t="shared" si="68"/>
        <v>#N/A</v>
      </c>
      <c r="EA98" s="142">
        <f>IF(ISNUMBER(SEARCH(Бланк!$I$16,D98)),MAX($EA$1:EA97)+1,0)</f>
        <v>0</v>
      </c>
      <c r="EB98" s="142" t="e">
        <f>VLOOKUP(F98,Профиль!A98:CI1612,2,FALSE)</f>
        <v>#N/A</v>
      </c>
      <c r="EC98" s="142" t="str">
        <f>IF(EA98&gt;0,VLOOKUP(Бланк!$I$16,D98:F98,3,FALSE),"")</f>
        <v/>
      </c>
      <c r="ED98" s="142" t="e">
        <f t="shared" si="69"/>
        <v>#N/A</v>
      </c>
      <c r="EE98" s="142" t="e">
        <f t="shared" si="70"/>
        <v>#N/A</v>
      </c>
      <c r="EF98" s="142" t="str">
        <f>IF(ISERROR(EE98),"",INDEX(Профиль!$B$2:DV296,EE98,2))</f>
        <v/>
      </c>
      <c r="EG98" s="142" t="e">
        <f t="shared" si="71"/>
        <v>#N/A</v>
      </c>
      <c r="FA98" s="142">
        <f>IF(ISNUMBER(SEARCH(Бланк!$I$18,D98)),MAX($FA$1:FA97)+1,0)</f>
        <v>0</v>
      </c>
      <c r="FB98" s="142" t="e">
        <f>VLOOKUP(F98,Профиль!A98:DI1612,2,FALSE)</f>
        <v>#N/A</v>
      </c>
      <c r="FC98" s="142" t="str">
        <f>IF(FA98&gt;0,VLOOKUP(Бланк!$I$18,D98:F98,3,FALSE),"")</f>
        <v/>
      </c>
      <c r="FD98" s="142" t="e">
        <f t="shared" si="72"/>
        <v>#N/A</v>
      </c>
      <c r="FE98" s="142" t="e">
        <f t="shared" si="73"/>
        <v>#N/A</v>
      </c>
      <c r="FF98" s="142" t="str">
        <f>IF(ISERROR(FE98),"",INDEX(Профиль!$B$2:EV296,FE98,2))</f>
        <v/>
      </c>
      <c r="FG98" s="142" t="e">
        <f t="shared" si="74"/>
        <v>#N/A</v>
      </c>
      <c r="FI98" s="142" t="str">
        <f t="shared" si="75"/>
        <v/>
      </c>
      <c r="FJ98" s="142" t="e">
        <f t="shared" si="76"/>
        <v>#N/A</v>
      </c>
      <c r="GA98" s="142">
        <f>IF(ISNUMBER(SEARCH(Бланк!$I$20,D98)),MAX($GA$1:GA97)+1,0)</f>
        <v>0</v>
      </c>
      <c r="GB98" s="142" t="e">
        <f>VLOOKUP(F98,Профиль!A98:EI1612,2,FALSE)</f>
        <v>#N/A</v>
      </c>
      <c r="GC98" s="142" t="str">
        <f>IF(GA98&gt;0,VLOOKUP(Бланк!$I$20,D98:F98,3,FALSE),"")</f>
        <v/>
      </c>
      <c r="GD98" s="142" t="e">
        <f t="shared" si="77"/>
        <v>#N/A</v>
      </c>
      <c r="GE98" s="142" t="e">
        <f t="shared" si="78"/>
        <v>#N/A</v>
      </c>
      <c r="GF98" s="142" t="str">
        <f>IF(ISERROR(GE98),"",INDEX(Профиль!$B$2:FV296,GE98,2))</f>
        <v/>
      </c>
      <c r="GG98" s="142" t="e">
        <f t="shared" si="79"/>
        <v>#N/A</v>
      </c>
      <c r="GI98" s="142" t="str">
        <f t="shared" si="80"/>
        <v/>
      </c>
      <c r="GJ98" s="142" t="e">
        <f t="shared" si="81"/>
        <v>#N/A</v>
      </c>
      <c r="HA98" s="142">
        <f>IF(ISNUMBER(SEARCH(Бланк!$I$22,D98)),MAX($HA$1:HA97)+1,0)</f>
        <v>0</v>
      </c>
      <c r="HB98" s="142" t="e">
        <f>VLOOKUP(F98,Профиль!A98:FI1612,2,FALSE)</f>
        <v>#N/A</v>
      </c>
      <c r="HC98" s="142" t="str">
        <f>IF(HA98&gt;0,VLOOKUP(Бланк!$I$22,D98:F98,3,FALSE),"")</f>
        <v/>
      </c>
      <c r="HD98" s="142" t="e">
        <f t="shared" si="82"/>
        <v>#N/A</v>
      </c>
      <c r="HE98" s="142" t="e">
        <f t="shared" si="83"/>
        <v>#N/A</v>
      </c>
      <c r="HF98" s="142" t="str">
        <f>IF(ISERROR(HE98),"",INDEX(Профиль!$B$2:GV296,HE98,2))</f>
        <v/>
      </c>
      <c r="HG98" s="142" t="e">
        <f t="shared" si="84"/>
        <v>#N/A</v>
      </c>
      <c r="IA98" s="142">
        <f>IF(ISNUMBER(SEARCH(Бланк!$I$24,D98)),MAX($IA$1:IA97)+1,0)</f>
        <v>0</v>
      </c>
      <c r="IB98" s="142" t="e">
        <f>VLOOKUP(F98,Профиль!A98:GI1612,2,FALSE)</f>
        <v>#N/A</v>
      </c>
      <c r="IC98" s="142" t="str">
        <f>IF(IA98&gt;0,VLOOKUP(Бланк!$I$24,D98:F98,3,FALSE),"")</f>
        <v/>
      </c>
      <c r="ID98" s="142" t="e">
        <f t="shared" si="85"/>
        <v>#N/A</v>
      </c>
      <c r="IE98" s="142" t="e">
        <f t="shared" si="86"/>
        <v>#N/A</v>
      </c>
      <c r="IF98" s="142" t="str">
        <f>IF(ISERROR(IE98),"",INDEX(Профиль!$B$2:HV296,IE98,2))</f>
        <v/>
      </c>
      <c r="IG98" s="142" t="e">
        <f>VLOOKUP(ROW(EA97),IA$2:$IC$201,3,FALSE)</f>
        <v>#N/A</v>
      </c>
      <c r="IJ98" s="142" t="e">
        <f t="shared" si="87"/>
        <v>#N/A</v>
      </c>
    </row>
    <row r="99" spans="1:244" x14ac:dyDescent="0.25">
      <c r="A99" s="142">
        <v>99</v>
      </c>
      <c r="B99" s="142">
        <f>IF(AND($E$1="ПУСТО",Профиль!B99&lt;&gt;""),MAX($B$1:B98)+1,IF(ISNUMBER(SEARCH($E$1,Профиль!G99)),MAX($B$1:B98)+1,0))</f>
        <v>0</v>
      </c>
      <c r="D99" s="142" t="str">
        <f>IF(ISERROR(F99),"",INDEX(Профиль!$B$2:$E$1001,F99,1))</f>
        <v/>
      </c>
      <c r="E99" s="142" t="str">
        <f>IF(ISERROR(F99),"",INDEX(Профиль!$B$2:$E$1001,F99,2))</f>
        <v/>
      </c>
      <c r="F99" s="142" t="e">
        <f>MATCH(ROW(A98),$B$2:B105,0)</f>
        <v>#N/A</v>
      </c>
      <c r="G99" s="142" t="str">
        <f>IF(AND(COUNTIF(D$2:D99,D99)=1,D99&lt;&gt;""),COUNT(G$1:G98)+1,"")</f>
        <v/>
      </c>
      <c r="H99" s="142" t="str">
        <f t="shared" si="52"/>
        <v/>
      </c>
      <c r="I99" s="142" t="e">
        <f t="shared" si="53"/>
        <v>#N/A</v>
      </c>
      <c r="J99" s="142">
        <f>IF(ISNUMBER(SEARCH(Бланк!$I$6,D99)),MAX($J$1:J98)+1,0)</f>
        <v>0</v>
      </c>
      <c r="K99" s="142" t="e">
        <f>VLOOKUP(F99,Профиль!A99:AI1613,2,FALSE)</f>
        <v>#N/A</v>
      </c>
      <c r="L99" s="142" t="str">
        <f>IF(J99&gt;0,VLOOKUP(Бланк!$I$6,D99:F109,3,FALSE),"")</f>
        <v/>
      </c>
      <c r="M99" s="142" t="e">
        <f t="shared" si="54"/>
        <v>#N/A</v>
      </c>
      <c r="N99" s="142" t="e">
        <f t="shared" si="55"/>
        <v>#N/A</v>
      </c>
      <c r="O99" s="142" t="str">
        <f>IF(ISERROR(N99),"",INDEX(Профиль!$B$2:DD15103,N99,2))</f>
        <v/>
      </c>
      <c r="P99" s="142" t="e">
        <f t="shared" si="56"/>
        <v>#N/A</v>
      </c>
      <c r="Q99" s="142">
        <f>IF(ISNUMBER(SEARCH(Бланк!$K$6,O99)),MAX($Q$1:Q98)+1,0)</f>
        <v>0</v>
      </c>
      <c r="R99" s="142" t="str">
        <f t="shared" si="57"/>
        <v/>
      </c>
      <c r="S99" s="142" t="e">
        <f t="shared" si="58"/>
        <v>#N/A</v>
      </c>
      <c r="AA99" s="142">
        <f>IF(ISNUMBER(SEARCH(Бланк!$I$8,D99)),MAX($AA$1:AA98)+1,0)</f>
        <v>0</v>
      </c>
      <c r="AB99" s="142" t="e">
        <f>VLOOKUP(F99,Профиль!A99:AI1613,2,FALSE)</f>
        <v>#N/A</v>
      </c>
      <c r="AC99" s="142" t="str">
        <f>IF(AA99&gt;0,VLOOKUP(Бланк!$I$8,D99:F99,3,FALSE),"")</f>
        <v/>
      </c>
      <c r="AD99" s="142" t="e">
        <f t="shared" si="59"/>
        <v>#N/A</v>
      </c>
      <c r="BA99" s="142">
        <f>IF(ISNUMBER(SEARCH(Бланк!$I$10,D99)),MAX($BA$1:BA98)+1,0)</f>
        <v>0</v>
      </c>
      <c r="BB99" s="142" t="e">
        <f>VLOOKUP(F99,Профиль!A99:AI1613,2,FALSE)</f>
        <v>#N/A</v>
      </c>
      <c r="BC99" s="142" t="str">
        <f>IF(BA99&gt;0,VLOOKUP(Бланк!$I$10,D99:F99,3,FALSE),"")</f>
        <v/>
      </c>
      <c r="BD99" s="142" t="e">
        <f t="shared" si="60"/>
        <v>#N/A</v>
      </c>
      <c r="BE99" s="142" t="e">
        <f t="shared" si="61"/>
        <v>#N/A</v>
      </c>
      <c r="CA99" s="142">
        <f>IF(ISNUMBER(SEARCH(Бланк!$I$12,D99)),MAX($CA$1:CA98)+1,0)</f>
        <v>0</v>
      </c>
      <c r="CB99" s="142" t="e">
        <f>VLOOKUP(F99,Профиль!A99:AI1613,2,FALSE)</f>
        <v>#N/A</v>
      </c>
      <c r="CC99" s="142" t="str">
        <f>IF(CA99&gt;0,VLOOKUP(Бланк!$I$12,D99:F99,3,FALSE),"")</f>
        <v/>
      </c>
      <c r="CD99" s="142" t="e">
        <f t="shared" si="62"/>
        <v>#N/A</v>
      </c>
      <c r="CE99" s="142" t="e">
        <f t="shared" si="63"/>
        <v>#N/A</v>
      </c>
      <c r="CF99" s="142" t="str">
        <f>IF(ISERROR(CE99),"",INDEX(Профиль!$B$2:BV297,CE99,2))</f>
        <v/>
      </c>
      <c r="CG99" s="142" t="e">
        <f t="shared" si="64"/>
        <v>#N/A</v>
      </c>
      <c r="CI99" s="142" t="str">
        <f t="shared" si="65"/>
        <v/>
      </c>
      <c r="DA99" s="142">
        <f>IF(ISNUMBER(SEARCH(Бланк!$I$14,D99)),MAX($DA$1:DA98)+1,0)</f>
        <v>0</v>
      </c>
      <c r="DB99" s="142" t="e">
        <f>VLOOKUP(F99,Профиль!A99:BI1613,2,FALSE)</f>
        <v>#N/A</v>
      </c>
      <c r="DC99" s="142" t="str">
        <f>IF(DA99&gt;0,VLOOKUP(Бланк!$I$14,D99:F99,3,FALSE),"")</f>
        <v/>
      </c>
      <c r="DD99" s="142" t="e">
        <f t="shared" si="66"/>
        <v>#N/A</v>
      </c>
      <c r="DE99" s="142" t="e">
        <f t="shared" si="67"/>
        <v>#N/A</v>
      </c>
      <c r="DF99" s="142" t="str">
        <f>IF(ISERROR(DE99),"",INDEX(Профиль!$B$2:CV297,DE99,2))</f>
        <v/>
      </c>
      <c r="DG99" s="142" t="e">
        <f t="shared" si="68"/>
        <v>#N/A</v>
      </c>
      <c r="EA99" s="142">
        <f>IF(ISNUMBER(SEARCH(Бланк!$I$16,D99)),MAX($EA$1:EA98)+1,0)</f>
        <v>0</v>
      </c>
      <c r="EB99" s="142" t="e">
        <f>VLOOKUP(F99,Профиль!A99:CI1613,2,FALSE)</f>
        <v>#N/A</v>
      </c>
      <c r="EC99" s="142" t="str">
        <f>IF(EA99&gt;0,VLOOKUP(Бланк!$I$16,D99:F99,3,FALSE),"")</f>
        <v/>
      </c>
      <c r="ED99" s="142" t="e">
        <f t="shared" si="69"/>
        <v>#N/A</v>
      </c>
      <c r="EE99" s="142" t="e">
        <f t="shared" si="70"/>
        <v>#N/A</v>
      </c>
      <c r="EF99" s="142" t="str">
        <f>IF(ISERROR(EE99),"",INDEX(Профиль!$B$2:DV297,EE99,2))</f>
        <v/>
      </c>
      <c r="EG99" s="142" t="e">
        <f t="shared" si="71"/>
        <v>#N/A</v>
      </c>
      <c r="FA99" s="142">
        <f>IF(ISNUMBER(SEARCH(Бланк!$I$18,D99)),MAX($FA$1:FA98)+1,0)</f>
        <v>0</v>
      </c>
      <c r="FB99" s="142" t="e">
        <f>VLOOKUP(F99,Профиль!A99:DI1613,2,FALSE)</f>
        <v>#N/A</v>
      </c>
      <c r="FC99" s="142" t="str">
        <f>IF(FA99&gt;0,VLOOKUP(Бланк!$I$18,D99:F99,3,FALSE),"")</f>
        <v/>
      </c>
      <c r="FD99" s="142" t="e">
        <f t="shared" si="72"/>
        <v>#N/A</v>
      </c>
      <c r="FE99" s="142" t="e">
        <f t="shared" si="73"/>
        <v>#N/A</v>
      </c>
      <c r="FF99" s="142" t="str">
        <f>IF(ISERROR(FE99),"",INDEX(Профиль!$B$2:EV297,FE99,2))</f>
        <v/>
      </c>
      <c r="FG99" s="142" t="e">
        <f t="shared" si="74"/>
        <v>#N/A</v>
      </c>
      <c r="FI99" s="142" t="str">
        <f t="shared" si="75"/>
        <v/>
      </c>
      <c r="FJ99" s="142" t="e">
        <f t="shared" si="76"/>
        <v>#N/A</v>
      </c>
      <c r="GA99" s="142">
        <f>IF(ISNUMBER(SEARCH(Бланк!$I$20,D99)),MAX($GA$1:GA98)+1,0)</f>
        <v>0</v>
      </c>
      <c r="GB99" s="142" t="e">
        <f>VLOOKUP(F99,Профиль!A99:EI1613,2,FALSE)</f>
        <v>#N/A</v>
      </c>
      <c r="GC99" s="142" t="str">
        <f>IF(GA99&gt;0,VLOOKUP(Бланк!$I$20,D99:F99,3,FALSE),"")</f>
        <v/>
      </c>
      <c r="GD99" s="142" t="e">
        <f t="shared" si="77"/>
        <v>#N/A</v>
      </c>
      <c r="GE99" s="142" t="e">
        <f t="shared" si="78"/>
        <v>#N/A</v>
      </c>
      <c r="GF99" s="142" t="str">
        <f>IF(ISERROR(GE99),"",INDEX(Профиль!$B$2:FV297,GE99,2))</f>
        <v/>
      </c>
      <c r="GG99" s="142" t="e">
        <f t="shared" si="79"/>
        <v>#N/A</v>
      </c>
      <c r="GI99" s="142" t="str">
        <f t="shared" si="80"/>
        <v/>
      </c>
      <c r="GJ99" s="142" t="e">
        <f t="shared" si="81"/>
        <v>#N/A</v>
      </c>
      <c r="HA99" s="142">
        <f>IF(ISNUMBER(SEARCH(Бланк!$I$22,D99)),MAX($HA$1:HA98)+1,0)</f>
        <v>0</v>
      </c>
      <c r="HB99" s="142" t="e">
        <f>VLOOKUP(F99,Профиль!A99:FI1613,2,FALSE)</f>
        <v>#N/A</v>
      </c>
      <c r="HC99" s="142" t="str">
        <f>IF(HA99&gt;0,VLOOKUP(Бланк!$I$22,D99:F99,3,FALSE),"")</f>
        <v/>
      </c>
      <c r="HD99" s="142" t="e">
        <f t="shared" si="82"/>
        <v>#N/A</v>
      </c>
      <c r="HE99" s="142" t="e">
        <f t="shared" si="83"/>
        <v>#N/A</v>
      </c>
      <c r="HF99" s="142" t="str">
        <f>IF(ISERROR(HE99),"",INDEX(Профиль!$B$2:GV297,HE99,2))</f>
        <v/>
      </c>
      <c r="HG99" s="142" t="e">
        <f t="shared" si="84"/>
        <v>#N/A</v>
      </c>
      <c r="IA99" s="142">
        <f>IF(ISNUMBER(SEARCH(Бланк!$I$24,D99)),MAX($IA$1:IA98)+1,0)</f>
        <v>0</v>
      </c>
      <c r="IB99" s="142" t="e">
        <f>VLOOKUP(F99,Профиль!A99:GI1613,2,FALSE)</f>
        <v>#N/A</v>
      </c>
      <c r="IC99" s="142" t="str">
        <f>IF(IA99&gt;0,VLOOKUP(Бланк!$I$24,D99:F99,3,FALSE),"")</f>
        <v/>
      </c>
      <c r="ID99" s="142" t="e">
        <f t="shared" si="85"/>
        <v>#N/A</v>
      </c>
      <c r="IE99" s="142" t="e">
        <f t="shared" si="86"/>
        <v>#N/A</v>
      </c>
      <c r="IF99" s="142" t="str">
        <f>IF(ISERROR(IE99),"",INDEX(Профиль!$B$2:HV297,IE99,2))</f>
        <v/>
      </c>
      <c r="IG99" s="142" t="e">
        <f>VLOOKUP(ROW(EA98),IA$2:$IC$201,3,FALSE)</f>
        <v>#N/A</v>
      </c>
      <c r="IJ99" s="142" t="e">
        <f t="shared" si="87"/>
        <v>#N/A</v>
      </c>
    </row>
    <row r="100" spans="1:244" x14ac:dyDescent="0.25">
      <c r="A100" s="142">
        <v>100</v>
      </c>
      <c r="B100" s="142">
        <f>IF(AND($E$1="ПУСТО",Профиль!B100&lt;&gt;""),MAX($B$1:B99)+1,IF(ISNUMBER(SEARCH($E$1,Профиль!G100)),MAX($B$1:B99)+1,0))</f>
        <v>0</v>
      </c>
      <c r="D100" s="142" t="str">
        <f>IF(ISERROR(F100),"",INDEX(Профиль!$B$2:$E$1001,F100,1))</f>
        <v/>
      </c>
      <c r="E100" s="142" t="str">
        <f>IF(ISERROR(F100),"",INDEX(Профиль!$B$2:$E$1001,F100,2))</f>
        <v/>
      </c>
      <c r="F100" s="142" t="e">
        <f>MATCH(ROW(A99),$B$2:B106,0)</f>
        <v>#N/A</v>
      </c>
      <c r="G100" s="142" t="str">
        <f>IF(AND(COUNTIF(D$2:D100,D100)=1,D100&lt;&gt;""),COUNT(G$1:G99)+1,"")</f>
        <v/>
      </c>
      <c r="H100" s="142" t="str">
        <f t="shared" si="52"/>
        <v/>
      </c>
      <c r="I100" s="142" t="e">
        <f t="shared" si="53"/>
        <v>#N/A</v>
      </c>
      <c r="J100" s="142">
        <f>IF(ISNUMBER(SEARCH(Бланк!$I$6,D100)),MAX($J$1:J99)+1,0)</f>
        <v>0</v>
      </c>
      <c r="K100" s="142" t="e">
        <f>VLOOKUP(F100,Профиль!A100:AI1614,2,FALSE)</f>
        <v>#N/A</v>
      </c>
      <c r="L100" s="142" t="str">
        <f>IF(J100&gt;0,VLOOKUP(Бланк!$I$6,D100:F110,3,FALSE),"")</f>
        <v/>
      </c>
      <c r="M100" s="142" t="e">
        <f t="shared" si="54"/>
        <v>#N/A</v>
      </c>
      <c r="N100" s="142" t="e">
        <f t="shared" si="55"/>
        <v>#N/A</v>
      </c>
      <c r="O100" s="142" t="str">
        <f>IF(ISERROR(N100),"",INDEX(Профиль!$B$2:DD15104,N100,2))</f>
        <v/>
      </c>
      <c r="P100" s="142" t="e">
        <f t="shared" si="56"/>
        <v>#N/A</v>
      </c>
      <c r="Q100" s="142">
        <f>IF(ISNUMBER(SEARCH(Бланк!$K$6,O100)),MAX($Q$1:Q99)+1,0)</f>
        <v>0</v>
      </c>
      <c r="R100" s="142" t="str">
        <f t="shared" si="57"/>
        <v/>
      </c>
      <c r="S100" s="142" t="e">
        <f t="shared" si="58"/>
        <v>#N/A</v>
      </c>
      <c r="AA100" s="142">
        <f>IF(ISNUMBER(SEARCH(Бланк!$I$8,D100)),MAX($AA$1:AA99)+1,0)</f>
        <v>0</v>
      </c>
      <c r="AB100" s="142" t="e">
        <f>VLOOKUP(F100,Профиль!A100:AI1614,2,FALSE)</f>
        <v>#N/A</v>
      </c>
      <c r="AC100" s="142" t="str">
        <f>IF(AA100&gt;0,VLOOKUP(Бланк!$I$8,D100:F100,3,FALSE),"")</f>
        <v/>
      </c>
      <c r="AD100" s="142" t="e">
        <f t="shared" si="59"/>
        <v>#N/A</v>
      </c>
      <c r="BA100" s="142">
        <f>IF(ISNUMBER(SEARCH(Бланк!$I$10,D100)),MAX($BA$1:BA99)+1,0)</f>
        <v>0</v>
      </c>
      <c r="BB100" s="142" t="e">
        <f>VLOOKUP(F100,Профиль!A100:AI1614,2,FALSE)</f>
        <v>#N/A</v>
      </c>
      <c r="BC100" s="142" t="str">
        <f>IF(BA100&gt;0,VLOOKUP(Бланк!$I$10,D100:F100,3,FALSE),"")</f>
        <v/>
      </c>
      <c r="BD100" s="142" t="e">
        <f t="shared" si="60"/>
        <v>#N/A</v>
      </c>
      <c r="BE100" s="142" t="e">
        <f t="shared" si="61"/>
        <v>#N/A</v>
      </c>
      <c r="CA100" s="142">
        <f>IF(ISNUMBER(SEARCH(Бланк!$I$12,D100)),MAX($CA$1:CA99)+1,0)</f>
        <v>0</v>
      </c>
      <c r="CB100" s="142" t="e">
        <f>VLOOKUP(F100,Профиль!A100:AI1614,2,FALSE)</f>
        <v>#N/A</v>
      </c>
      <c r="CC100" s="142" t="str">
        <f>IF(CA100&gt;0,VLOOKUP(Бланк!$I$12,D100:F100,3,FALSE),"")</f>
        <v/>
      </c>
      <c r="CD100" s="142" t="e">
        <f t="shared" si="62"/>
        <v>#N/A</v>
      </c>
      <c r="CE100" s="142" t="e">
        <f t="shared" si="63"/>
        <v>#N/A</v>
      </c>
      <c r="CF100" s="142" t="str">
        <f>IF(ISERROR(CE100),"",INDEX(Профиль!$B$2:BV298,CE100,2))</f>
        <v/>
      </c>
      <c r="CG100" s="142" t="e">
        <f t="shared" si="64"/>
        <v>#N/A</v>
      </c>
      <c r="CI100" s="142" t="str">
        <f t="shared" si="65"/>
        <v/>
      </c>
      <c r="DA100" s="142">
        <f>IF(ISNUMBER(SEARCH(Бланк!$I$14,D100)),MAX($DA$1:DA99)+1,0)</f>
        <v>0</v>
      </c>
      <c r="DB100" s="142" t="e">
        <f>VLOOKUP(F100,Профиль!A100:BI1614,2,FALSE)</f>
        <v>#N/A</v>
      </c>
      <c r="DC100" s="142" t="str">
        <f>IF(DA100&gt;0,VLOOKUP(Бланк!$I$14,D100:F100,3,FALSE),"")</f>
        <v/>
      </c>
      <c r="DD100" s="142" t="e">
        <f t="shared" si="66"/>
        <v>#N/A</v>
      </c>
      <c r="DE100" s="142" t="e">
        <f t="shared" si="67"/>
        <v>#N/A</v>
      </c>
      <c r="DF100" s="142" t="str">
        <f>IF(ISERROR(DE100),"",INDEX(Профиль!$B$2:CV298,DE100,2))</f>
        <v/>
      </c>
      <c r="DG100" s="142" t="e">
        <f t="shared" si="68"/>
        <v>#N/A</v>
      </c>
      <c r="EA100" s="142">
        <f>IF(ISNUMBER(SEARCH(Бланк!$I$16,D100)),MAX($EA$1:EA99)+1,0)</f>
        <v>0</v>
      </c>
      <c r="EB100" s="142" t="e">
        <f>VLOOKUP(F100,Профиль!A100:CI1614,2,FALSE)</f>
        <v>#N/A</v>
      </c>
      <c r="EC100" s="142" t="str">
        <f>IF(EA100&gt;0,VLOOKUP(Бланк!$I$16,D100:F100,3,FALSE),"")</f>
        <v/>
      </c>
      <c r="ED100" s="142" t="e">
        <f t="shared" si="69"/>
        <v>#N/A</v>
      </c>
      <c r="EE100" s="142" t="e">
        <f t="shared" si="70"/>
        <v>#N/A</v>
      </c>
      <c r="EF100" s="142" t="str">
        <f>IF(ISERROR(EE100),"",INDEX(Профиль!$B$2:DV298,EE100,2))</f>
        <v/>
      </c>
      <c r="EG100" s="142" t="e">
        <f t="shared" si="71"/>
        <v>#N/A</v>
      </c>
      <c r="FA100" s="142">
        <f>IF(ISNUMBER(SEARCH(Бланк!$I$18,D100)),MAX($FA$1:FA99)+1,0)</f>
        <v>0</v>
      </c>
      <c r="FB100" s="142" t="e">
        <f>VLOOKUP(F100,Профиль!A100:DI1614,2,FALSE)</f>
        <v>#N/A</v>
      </c>
      <c r="FC100" s="142" t="str">
        <f>IF(FA100&gt;0,VLOOKUP(Бланк!$I$18,D100:F100,3,FALSE),"")</f>
        <v/>
      </c>
      <c r="FD100" s="142" t="e">
        <f t="shared" si="72"/>
        <v>#N/A</v>
      </c>
      <c r="FE100" s="142" t="e">
        <f t="shared" si="73"/>
        <v>#N/A</v>
      </c>
      <c r="FF100" s="142" t="str">
        <f>IF(ISERROR(FE100),"",INDEX(Профиль!$B$2:EV298,FE100,2))</f>
        <v/>
      </c>
      <c r="FG100" s="142" t="e">
        <f t="shared" si="74"/>
        <v>#N/A</v>
      </c>
      <c r="FI100" s="142" t="str">
        <f t="shared" si="75"/>
        <v/>
      </c>
      <c r="FJ100" s="142" t="e">
        <f t="shared" si="76"/>
        <v>#N/A</v>
      </c>
      <c r="GA100" s="142">
        <f>IF(ISNUMBER(SEARCH(Бланк!$I$20,D100)),MAX($GA$1:GA99)+1,0)</f>
        <v>0</v>
      </c>
      <c r="GB100" s="142" t="e">
        <f>VLOOKUP(F100,Профиль!A100:EI1614,2,FALSE)</f>
        <v>#N/A</v>
      </c>
      <c r="GC100" s="142" t="str">
        <f>IF(GA100&gt;0,VLOOKUP(Бланк!$I$20,D100:F100,3,FALSE),"")</f>
        <v/>
      </c>
      <c r="GD100" s="142" t="e">
        <f t="shared" si="77"/>
        <v>#N/A</v>
      </c>
      <c r="GE100" s="142" t="e">
        <f t="shared" si="78"/>
        <v>#N/A</v>
      </c>
      <c r="GF100" s="142" t="str">
        <f>IF(ISERROR(GE100),"",INDEX(Профиль!$B$2:FV298,GE100,2))</f>
        <v/>
      </c>
      <c r="GG100" s="142" t="e">
        <f t="shared" si="79"/>
        <v>#N/A</v>
      </c>
      <c r="GI100" s="142" t="str">
        <f t="shared" si="80"/>
        <v/>
      </c>
      <c r="GJ100" s="142" t="e">
        <f t="shared" si="81"/>
        <v>#N/A</v>
      </c>
      <c r="HA100" s="142">
        <f>IF(ISNUMBER(SEARCH(Бланк!$I$22,D100)),MAX($HA$1:HA99)+1,0)</f>
        <v>0</v>
      </c>
      <c r="HB100" s="142" t="e">
        <f>VLOOKUP(F100,Профиль!A100:FI1614,2,FALSE)</f>
        <v>#N/A</v>
      </c>
      <c r="HC100" s="142" t="str">
        <f>IF(HA100&gt;0,VLOOKUP(Бланк!$I$22,D100:F100,3,FALSE),"")</f>
        <v/>
      </c>
      <c r="HD100" s="142" t="e">
        <f t="shared" si="82"/>
        <v>#N/A</v>
      </c>
      <c r="HE100" s="142" t="e">
        <f t="shared" si="83"/>
        <v>#N/A</v>
      </c>
      <c r="HF100" s="142" t="str">
        <f>IF(ISERROR(HE100),"",INDEX(Профиль!$B$2:GV298,HE100,2))</f>
        <v/>
      </c>
      <c r="HG100" s="142" t="e">
        <f t="shared" si="84"/>
        <v>#N/A</v>
      </c>
      <c r="IA100" s="142">
        <f>IF(ISNUMBER(SEARCH(Бланк!$I$24,D100)),MAX($IA$1:IA99)+1,0)</f>
        <v>0</v>
      </c>
      <c r="IB100" s="142" t="e">
        <f>VLOOKUP(F100,Профиль!A100:GI1614,2,FALSE)</f>
        <v>#N/A</v>
      </c>
      <c r="IC100" s="142" t="str">
        <f>IF(IA100&gt;0,VLOOKUP(Бланк!$I$24,D100:F100,3,FALSE),"")</f>
        <v/>
      </c>
      <c r="ID100" s="142" t="e">
        <f t="shared" si="85"/>
        <v>#N/A</v>
      </c>
      <c r="IE100" s="142" t="e">
        <f t="shared" si="86"/>
        <v>#N/A</v>
      </c>
      <c r="IF100" s="142" t="str">
        <f>IF(ISERROR(IE100),"",INDEX(Профиль!$B$2:HV298,IE100,2))</f>
        <v/>
      </c>
      <c r="IG100" s="142" t="e">
        <f>VLOOKUP(ROW(EA99),IA$2:$IC$201,3,FALSE)</f>
        <v>#N/A</v>
      </c>
      <c r="IJ100" s="142" t="e">
        <f t="shared" si="87"/>
        <v>#N/A</v>
      </c>
    </row>
    <row r="101" spans="1:244" x14ac:dyDescent="0.25">
      <c r="A101" s="142">
        <v>101</v>
      </c>
      <c r="B101" s="142">
        <f>IF(AND($E$1="ПУСТО",Профиль!B101&lt;&gt;""),MAX($B$1:B100)+1,IF(ISNUMBER(SEARCH($E$1,Профиль!G101)),MAX($B$1:B100)+1,0))</f>
        <v>0</v>
      </c>
      <c r="D101" s="142" t="str">
        <f>IF(ISERROR(F101),"",INDEX(Профиль!$B$2:$E$1001,F101,1))</f>
        <v/>
      </c>
      <c r="E101" s="142" t="str">
        <f>IF(ISERROR(F101),"",INDEX(Профиль!$B$2:$E$1001,F101,2))</f>
        <v/>
      </c>
      <c r="F101" s="142" t="e">
        <f>MATCH(ROW(A100),$B$2:B107,0)</f>
        <v>#N/A</v>
      </c>
      <c r="G101" s="142" t="str">
        <f>IF(AND(COUNTIF(D$2:D101,D101)=1,D101&lt;&gt;""),COUNT(G$1:G100)+1,"")</f>
        <v/>
      </c>
      <c r="H101" s="142" t="str">
        <f t="shared" si="52"/>
        <v/>
      </c>
      <c r="I101" s="142" t="e">
        <f t="shared" si="53"/>
        <v>#N/A</v>
      </c>
      <c r="J101" s="142">
        <f>IF(ISNUMBER(SEARCH(Бланк!$I$6,D101)),MAX($J$1:J100)+1,0)</f>
        <v>0</v>
      </c>
      <c r="K101" s="142" t="e">
        <f>VLOOKUP(F101,Профиль!A101:AI1615,2,FALSE)</f>
        <v>#N/A</v>
      </c>
      <c r="L101" s="142" t="str">
        <f>IF(J101&gt;0,VLOOKUP(Бланк!$I$6,D101:F111,3,FALSE),"")</f>
        <v/>
      </c>
      <c r="M101" s="142" t="e">
        <f t="shared" si="54"/>
        <v>#N/A</v>
      </c>
      <c r="N101" s="142" t="e">
        <f t="shared" si="55"/>
        <v>#N/A</v>
      </c>
      <c r="O101" s="142" t="str">
        <f>IF(ISERROR(N101),"",INDEX(Профиль!$B$2:DD15105,N101,2))</f>
        <v/>
      </c>
      <c r="P101" s="142" t="e">
        <f t="shared" si="56"/>
        <v>#N/A</v>
      </c>
      <c r="Q101" s="142">
        <f>IF(ISNUMBER(SEARCH(Бланк!$K$6,O101)),MAX($Q$1:Q100)+1,0)</f>
        <v>0</v>
      </c>
      <c r="R101" s="142" t="str">
        <f t="shared" si="57"/>
        <v/>
      </c>
      <c r="S101" s="142" t="e">
        <f t="shared" si="58"/>
        <v>#N/A</v>
      </c>
      <c r="AA101" s="142">
        <f>IF(ISNUMBER(SEARCH(Бланк!$I$8,D101)),MAX($AA$1:AA100)+1,0)</f>
        <v>0</v>
      </c>
      <c r="AB101" s="142" t="e">
        <f>VLOOKUP(F101,Профиль!A101:AI1615,2,FALSE)</f>
        <v>#N/A</v>
      </c>
      <c r="AC101" s="142" t="str">
        <f>IF(AA101&gt;0,VLOOKUP(Бланк!$I$8,D101:F101,3,FALSE),"")</f>
        <v/>
      </c>
      <c r="AD101" s="142" t="e">
        <f t="shared" si="59"/>
        <v>#N/A</v>
      </c>
      <c r="BA101" s="142">
        <f>IF(ISNUMBER(SEARCH(Бланк!$I$10,D101)),MAX($BA$1:BA100)+1,0)</f>
        <v>0</v>
      </c>
      <c r="BB101" s="142" t="e">
        <f>VLOOKUP(F101,Профиль!A101:AI1615,2,FALSE)</f>
        <v>#N/A</v>
      </c>
      <c r="BC101" s="142" t="str">
        <f>IF(BA101&gt;0,VLOOKUP(Бланк!$I$10,D101:F101,3,FALSE),"")</f>
        <v/>
      </c>
      <c r="BD101" s="142" t="e">
        <f t="shared" si="60"/>
        <v>#N/A</v>
      </c>
      <c r="BE101" s="142" t="e">
        <f t="shared" si="61"/>
        <v>#N/A</v>
      </c>
      <c r="CA101" s="142">
        <f>IF(ISNUMBER(SEARCH(Бланк!$I$12,D101)),MAX($CA$1:CA100)+1,0)</f>
        <v>0</v>
      </c>
      <c r="CB101" s="142" t="e">
        <f>VLOOKUP(F101,Профиль!A101:AI1615,2,FALSE)</f>
        <v>#N/A</v>
      </c>
      <c r="CC101" s="142" t="str">
        <f>IF(CA101&gt;0,VLOOKUP(Бланк!$I$12,D101:F101,3,FALSE),"")</f>
        <v/>
      </c>
      <c r="CD101" s="142" t="e">
        <f t="shared" si="62"/>
        <v>#N/A</v>
      </c>
      <c r="CE101" s="142" t="e">
        <f t="shared" si="63"/>
        <v>#N/A</v>
      </c>
      <c r="CF101" s="142" t="str">
        <f>IF(ISERROR(CE101),"",INDEX(Профиль!$B$2:BV299,CE101,2))</f>
        <v/>
      </c>
      <c r="CG101" s="142" t="e">
        <f t="shared" si="64"/>
        <v>#N/A</v>
      </c>
      <c r="CI101" s="142" t="str">
        <f t="shared" si="65"/>
        <v/>
      </c>
      <c r="DA101" s="142">
        <f>IF(ISNUMBER(SEARCH(Бланк!$I$14,D101)),MAX($DA$1:DA100)+1,0)</f>
        <v>0</v>
      </c>
      <c r="DB101" s="142" t="e">
        <f>VLOOKUP(F101,Профиль!A101:BI1615,2,FALSE)</f>
        <v>#N/A</v>
      </c>
      <c r="DC101" s="142" t="str">
        <f>IF(DA101&gt;0,VLOOKUP(Бланк!$I$14,D101:F101,3,FALSE),"")</f>
        <v/>
      </c>
      <c r="DD101" s="142" t="e">
        <f t="shared" si="66"/>
        <v>#N/A</v>
      </c>
      <c r="DE101" s="142" t="e">
        <f t="shared" si="67"/>
        <v>#N/A</v>
      </c>
      <c r="DF101" s="142" t="str">
        <f>IF(ISERROR(DE101),"",INDEX(Профиль!$B$2:CV299,DE101,2))</f>
        <v/>
      </c>
      <c r="DG101" s="142" t="e">
        <f t="shared" si="68"/>
        <v>#N/A</v>
      </c>
      <c r="EA101" s="142">
        <f>IF(ISNUMBER(SEARCH(Бланк!$I$16,D101)),MAX($EA$1:EA100)+1,0)</f>
        <v>0</v>
      </c>
      <c r="EB101" s="142" t="e">
        <f>VLOOKUP(F101,Профиль!A101:CI1615,2,FALSE)</f>
        <v>#N/A</v>
      </c>
      <c r="EC101" s="142" t="str">
        <f>IF(EA101&gt;0,VLOOKUP(Бланк!$I$16,D101:F101,3,FALSE),"")</f>
        <v/>
      </c>
      <c r="ED101" s="142" t="e">
        <f t="shared" si="69"/>
        <v>#N/A</v>
      </c>
      <c r="EE101" s="142" t="e">
        <f t="shared" si="70"/>
        <v>#N/A</v>
      </c>
      <c r="EF101" s="142" t="str">
        <f>IF(ISERROR(EE101),"",INDEX(Профиль!$B$2:DV299,EE101,2))</f>
        <v/>
      </c>
      <c r="EG101" s="142" t="e">
        <f t="shared" si="71"/>
        <v>#N/A</v>
      </c>
      <c r="FA101" s="142">
        <f>IF(ISNUMBER(SEARCH(Бланк!$I$18,D101)),MAX($FA$1:FA100)+1,0)</f>
        <v>0</v>
      </c>
      <c r="FB101" s="142" t="e">
        <f>VLOOKUP(F101,Профиль!A101:DI1615,2,FALSE)</f>
        <v>#N/A</v>
      </c>
      <c r="FC101" s="142" t="str">
        <f>IF(FA101&gt;0,VLOOKUP(Бланк!$I$18,D101:F101,3,FALSE),"")</f>
        <v/>
      </c>
      <c r="FD101" s="142" t="e">
        <f t="shared" si="72"/>
        <v>#N/A</v>
      </c>
      <c r="FE101" s="142" t="e">
        <f t="shared" si="73"/>
        <v>#N/A</v>
      </c>
      <c r="FF101" s="142" t="str">
        <f>IF(ISERROR(FE101),"",INDEX(Профиль!$B$2:EV299,FE101,2))</f>
        <v/>
      </c>
      <c r="FG101" s="142" t="e">
        <f t="shared" si="74"/>
        <v>#N/A</v>
      </c>
      <c r="FI101" s="142" t="str">
        <f t="shared" si="75"/>
        <v/>
      </c>
      <c r="FJ101" s="142" t="e">
        <f t="shared" si="76"/>
        <v>#N/A</v>
      </c>
      <c r="GA101" s="142">
        <f>IF(ISNUMBER(SEARCH(Бланк!$I$20,D101)),MAX($GA$1:GA100)+1,0)</f>
        <v>0</v>
      </c>
      <c r="GB101" s="142" t="e">
        <f>VLOOKUP(F101,Профиль!A101:EI1615,2,FALSE)</f>
        <v>#N/A</v>
      </c>
      <c r="GC101" s="142" t="str">
        <f>IF(GA101&gt;0,VLOOKUP(Бланк!$I$20,D101:F101,3,FALSE),"")</f>
        <v/>
      </c>
      <c r="GD101" s="142" t="e">
        <f t="shared" si="77"/>
        <v>#N/A</v>
      </c>
      <c r="GE101" s="142" t="e">
        <f t="shared" si="78"/>
        <v>#N/A</v>
      </c>
      <c r="GF101" s="142" t="str">
        <f>IF(ISERROR(GE101),"",INDEX(Профиль!$B$2:FV299,GE101,2))</f>
        <v/>
      </c>
      <c r="GG101" s="142" t="e">
        <f t="shared" si="79"/>
        <v>#N/A</v>
      </c>
      <c r="GI101" s="142" t="str">
        <f t="shared" si="80"/>
        <v/>
      </c>
      <c r="GJ101" s="142" t="e">
        <f t="shared" si="81"/>
        <v>#N/A</v>
      </c>
      <c r="HA101" s="142">
        <f>IF(ISNUMBER(SEARCH(Бланк!$I$22,D101)),MAX($HA$1:HA100)+1,0)</f>
        <v>0</v>
      </c>
      <c r="HB101" s="142" t="e">
        <f>VLOOKUP(F101,Профиль!A101:FI1615,2,FALSE)</f>
        <v>#N/A</v>
      </c>
      <c r="HC101" s="142" t="str">
        <f>IF(HA101&gt;0,VLOOKUP(Бланк!$I$22,D101:F101,3,FALSE),"")</f>
        <v/>
      </c>
      <c r="HD101" s="142" t="e">
        <f t="shared" si="82"/>
        <v>#N/A</v>
      </c>
      <c r="HE101" s="142" t="e">
        <f t="shared" si="83"/>
        <v>#N/A</v>
      </c>
      <c r="HF101" s="142" t="str">
        <f>IF(ISERROR(HE101),"",INDEX(Профиль!$B$2:GV299,HE101,2))</f>
        <v/>
      </c>
      <c r="HG101" s="142" t="e">
        <f t="shared" si="84"/>
        <v>#N/A</v>
      </c>
      <c r="IA101" s="142">
        <f>IF(ISNUMBER(SEARCH(Бланк!$I$24,D101)),MAX($IA$1:IA100)+1,0)</f>
        <v>0</v>
      </c>
      <c r="IB101" s="142" t="e">
        <f>VLOOKUP(F101,Профиль!A101:GI1615,2,FALSE)</f>
        <v>#N/A</v>
      </c>
      <c r="IC101" s="142" t="str">
        <f>IF(IA101&gt;0,VLOOKUP(Бланк!$I$24,D101:F101,3,FALSE),"")</f>
        <v/>
      </c>
      <c r="ID101" s="142" t="e">
        <f t="shared" si="85"/>
        <v>#N/A</v>
      </c>
      <c r="IE101" s="142" t="e">
        <f t="shared" si="86"/>
        <v>#N/A</v>
      </c>
      <c r="IF101" s="142" t="str">
        <f>IF(ISERROR(IE101),"",INDEX(Профиль!$B$2:HV299,IE101,2))</f>
        <v/>
      </c>
      <c r="IG101" s="142" t="e">
        <f>VLOOKUP(ROW(EA100),IA$2:$IC$201,3,FALSE)</f>
        <v>#N/A</v>
      </c>
      <c r="IJ101" s="142" t="e">
        <f t="shared" si="87"/>
        <v>#N/A</v>
      </c>
    </row>
    <row r="102" spans="1:244" x14ac:dyDescent="0.25">
      <c r="A102" s="142">
        <v>102</v>
      </c>
      <c r="B102" s="142">
        <f>IF(AND($E$1="ПУСТО",Профиль!B102&lt;&gt;""),MAX($B$1:B101)+1,IF(ISNUMBER(SEARCH($E$1,Профиль!G102)),MAX($B$1:B101)+1,0))</f>
        <v>0</v>
      </c>
      <c r="D102" s="142" t="str">
        <f>IF(ISERROR(F102),"",INDEX(Профиль!$B$2:$E$1001,F102,1))</f>
        <v/>
      </c>
      <c r="E102" s="142" t="str">
        <f>IF(ISERROR(F102),"",INDEX(Профиль!$B$2:$E$1001,F102,2))</f>
        <v/>
      </c>
      <c r="F102" s="142" t="e">
        <f>MATCH(ROW(A101),$B$2:B108,0)</f>
        <v>#N/A</v>
      </c>
      <c r="G102" s="142" t="str">
        <f>IF(AND(COUNTIF(D$2:D102,D102)=1,D102&lt;&gt;""),COUNT(G$1:G101)+1,"")</f>
        <v/>
      </c>
      <c r="H102" s="142" t="str">
        <f t="shared" si="52"/>
        <v/>
      </c>
      <c r="I102" s="142" t="e">
        <f t="shared" si="53"/>
        <v>#N/A</v>
      </c>
      <c r="J102" s="142">
        <f>IF(ISNUMBER(SEARCH(Бланк!$I$6,D102)),MAX($J$1:J101)+1,0)</f>
        <v>0</v>
      </c>
      <c r="K102" s="142" t="e">
        <f>VLOOKUP(F102,Профиль!A102:AI1616,2,FALSE)</f>
        <v>#N/A</v>
      </c>
      <c r="L102" s="142" t="str">
        <f>IF(J102&gt;0,VLOOKUP(Бланк!$I$6,D102:F112,3,FALSE),"")</f>
        <v/>
      </c>
      <c r="M102" s="142" t="e">
        <f t="shared" si="54"/>
        <v>#N/A</v>
      </c>
      <c r="N102" s="142" t="e">
        <f t="shared" si="55"/>
        <v>#N/A</v>
      </c>
      <c r="O102" s="142" t="str">
        <f>IF(ISERROR(N102),"",INDEX(Профиль!$B$2:DD15106,N102,2))</f>
        <v/>
      </c>
      <c r="P102" s="142" t="e">
        <f t="shared" si="56"/>
        <v>#N/A</v>
      </c>
      <c r="Q102" s="142">
        <f>IF(ISNUMBER(SEARCH(Бланк!$K$6,O102)),MAX($Q$1:Q101)+1,0)</f>
        <v>0</v>
      </c>
      <c r="R102" s="142" t="str">
        <f t="shared" si="57"/>
        <v/>
      </c>
      <c r="S102" s="142" t="e">
        <f t="shared" si="58"/>
        <v>#N/A</v>
      </c>
      <c r="AA102" s="142">
        <f>IF(ISNUMBER(SEARCH(Бланк!$I$8,D102)),MAX($AA$1:AA101)+1,0)</f>
        <v>0</v>
      </c>
      <c r="AB102" s="142" t="e">
        <f>VLOOKUP(F102,Профиль!A102:AI1616,2,FALSE)</f>
        <v>#N/A</v>
      </c>
      <c r="AC102" s="142" t="str">
        <f>IF(AA102&gt;0,VLOOKUP(Бланк!$I$8,D102:F102,3,FALSE),"")</f>
        <v/>
      </c>
      <c r="AD102" s="142" t="e">
        <f t="shared" si="59"/>
        <v>#N/A</v>
      </c>
      <c r="BA102" s="142">
        <f>IF(ISNUMBER(SEARCH(Бланк!$I$10,D102)),MAX($BA$1:BA101)+1,0)</f>
        <v>0</v>
      </c>
      <c r="BB102" s="142" t="e">
        <f>VLOOKUP(F102,Профиль!A102:AI1616,2,FALSE)</f>
        <v>#N/A</v>
      </c>
      <c r="BC102" s="142" t="str">
        <f>IF(BA102&gt;0,VLOOKUP(Бланк!$I$10,D102:F102,3,FALSE),"")</f>
        <v/>
      </c>
      <c r="BD102" s="142" t="e">
        <f t="shared" si="60"/>
        <v>#N/A</v>
      </c>
      <c r="BE102" s="142" t="e">
        <f t="shared" si="61"/>
        <v>#N/A</v>
      </c>
      <c r="CA102" s="142">
        <f>IF(ISNUMBER(SEARCH(Бланк!$I$12,D102)),MAX($CA$1:CA101)+1,0)</f>
        <v>0</v>
      </c>
      <c r="CB102" s="142" t="e">
        <f>VLOOKUP(F102,Профиль!A102:AI1616,2,FALSE)</f>
        <v>#N/A</v>
      </c>
      <c r="CC102" s="142" t="str">
        <f>IF(CA102&gt;0,VLOOKUP(Бланк!$I$12,D102:F102,3,FALSE),"")</f>
        <v/>
      </c>
      <c r="CD102" s="142" t="e">
        <f t="shared" si="62"/>
        <v>#N/A</v>
      </c>
      <c r="CE102" s="142" t="e">
        <f t="shared" si="63"/>
        <v>#N/A</v>
      </c>
      <c r="CF102" s="142" t="str">
        <f>IF(ISERROR(CE102),"",INDEX(Профиль!$B$2:BV300,CE102,2))</f>
        <v/>
      </c>
      <c r="CG102" s="142" t="e">
        <f t="shared" si="64"/>
        <v>#N/A</v>
      </c>
      <c r="CI102" s="142" t="str">
        <f t="shared" si="65"/>
        <v/>
      </c>
      <c r="DA102" s="142">
        <f>IF(ISNUMBER(SEARCH(Бланк!$I$14,D102)),MAX($DA$1:DA101)+1,0)</f>
        <v>0</v>
      </c>
      <c r="DB102" s="142" t="e">
        <f>VLOOKUP(F102,Профиль!A102:BI1616,2,FALSE)</f>
        <v>#N/A</v>
      </c>
      <c r="DC102" s="142" t="str">
        <f>IF(DA102&gt;0,VLOOKUP(Бланк!$I$14,D102:F102,3,FALSE),"")</f>
        <v/>
      </c>
      <c r="DD102" s="142" t="e">
        <f t="shared" si="66"/>
        <v>#N/A</v>
      </c>
      <c r="DE102" s="142" t="e">
        <f t="shared" si="67"/>
        <v>#N/A</v>
      </c>
      <c r="DF102" s="142" t="str">
        <f>IF(ISERROR(DE102),"",INDEX(Профиль!$B$2:CV300,DE102,2))</f>
        <v/>
      </c>
      <c r="DG102" s="142" t="e">
        <f t="shared" si="68"/>
        <v>#N/A</v>
      </c>
      <c r="EA102" s="142">
        <f>IF(ISNUMBER(SEARCH(Бланк!$I$16,D102)),MAX($EA$1:EA101)+1,0)</f>
        <v>0</v>
      </c>
      <c r="EB102" s="142" t="e">
        <f>VLOOKUP(F102,Профиль!A102:CI1616,2,FALSE)</f>
        <v>#N/A</v>
      </c>
      <c r="EC102" s="142" t="str">
        <f>IF(EA102&gt;0,VLOOKUP(Бланк!$I$16,D102:F102,3,FALSE),"")</f>
        <v/>
      </c>
      <c r="ED102" s="142" t="e">
        <f t="shared" si="69"/>
        <v>#N/A</v>
      </c>
      <c r="EE102" s="142" t="e">
        <f t="shared" si="70"/>
        <v>#N/A</v>
      </c>
      <c r="EF102" s="142" t="str">
        <f>IF(ISERROR(EE102),"",INDEX(Профиль!$B$2:DV300,EE102,2))</f>
        <v/>
      </c>
      <c r="EG102" s="142" t="e">
        <f t="shared" si="71"/>
        <v>#N/A</v>
      </c>
      <c r="FA102" s="142">
        <f>IF(ISNUMBER(SEARCH(Бланк!$I$18,D102)),MAX($FA$1:FA101)+1,0)</f>
        <v>0</v>
      </c>
      <c r="FB102" s="142" t="e">
        <f>VLOOKUP(F102,Профиль!A102:DI1616,2,FALSE)</f>
        <v>#N/A</v>
      </c>
      <c r="FC102" s="142" t="str">
        <f>IF(FA102&gt;0,VLOOKUP(Бланк!$I$18,D102:F102,3,FALSE),"")</f>
        <v/>
      </c>
      <c r="FD102" s="142" t="e">
        <f t="shared" si="72"/>
        <v>#N/A</v>
      </c>
      <c r="FE102" s="142" t="e">
        <f t="shared" si="73"/>
        <v>#N/A</v>
      </c>
      <c r="FF102" s="142" t="str">
        <f>IF(ISERROR(FE102),"",INDEX(Профиль!$B$2:EV300,FE102,2))</f>
        <v/>
      </c>
      <c r="FG102" s="142" t="e">
        <f t="shared" si="74"/>
        <v>#N/A</v>
      </c>
      <c r="FI102" s="142" t="str">
        <f t="shared" si="75"/>
        <v/>
      </c>
      <c r="FJ102" s="142" t="e">
        <f t="shared" si="76"/>
        <v>#N/A</v>
      </c>
      <c r="GA102" s="142">
        <f>IF(ISNUMBER(SEARCH(Бланк!$I$20,D102)),MAX($GA$1:GA101)+1,0)</f>
        <v>0</v>
      </c>
      <c r="GB102" s="142" t="e">
        <f>VLOOKUP(F102,Профиль!A102:EI1616,2,FALSE)</f>
        <v>#N/A</v>
      </c>
      <c r="GC102" s="142" t="str">
        <f>IF(GA102&gt;0,VLOOKUP(Бланк!$I$20,D102:F102,3,FALSE),"")</f>
        <v/>
      </c>
      <c r="GD102" s="142" t="e">
        <f t="shared" si="77"/>
        <v>#N/A</v>
      </c>
      <c r="GE102" s="142" t="e">
        <f t="shared" si="78"/>
        <v>#N/A</v>
      </c>
      <c r="GF102" s="142" t="str">
        <f>IF(ISERROR(GE102),"",INDEX(Профиль!$B$2:FV300,GE102,2))</f>
        <v/>
      </c>
      <c r="GG102" s="142" t="e">
        <f t="shared" si="79"/>
        <v>#N/A</v>
      </c>
      <c r="GI102" s="142" t="str">
        <f t="shared" si="80"/>
        <v/>
      </c>
      <c r="GJ102" s="142" t="e">
        <f t="shared" si="81"/>
        <v>#N/A</v>
      </c>
      <c r="HA102" s="142">
        <f>IF(ISNUMBER(SEARCH(Бланк!$I$22,D102)),MAX($HA$1:HA101)+1,0)</f>
        <v>0</v>
      </c>
      <c r="HB102" s="142" t="e">
        <f>VLOOKUP(F102,Профиль!A102:FI1616,2,FALSE)</f>
        <v>#N/A</v>
      </c>
      <c r="HC102" s="142" t="str">
        <f>IF(HA102&gt;0,VLOOKUP(Бланк!$I$22,D102:F102,3,FALSE),"")</f>
        <v/>
      </c>
      <c r="HD102" s="142" t="e">
        <f t="shared" si="82"/>
        <v>#N/A</v>
      </c>
      <c r="HE102" s="142" t="e">
        <f t="shared" si="83"/>
        <v>#N/A</v>
      </c>
      <c r="HF102" s="142" t="str">
        <f>IF(ISERROR(HE102),"",INDEX(Профиль!$B$2:GV300,HE102,2))</f>
        <v/>
      </c>
      <c r="HG102" s="142" t="e">
        <f t="shared" si="84"/>
        <v>#N/A</v>
      </c>
      <c r="IA102" s="142">
        <f>IF(ISNUMBER(SEARCH(Бланк!$I$24,D102)),MAX($IA$1:IA101)+1,0)</f>
        <v>0</v>
      </c>
      <c r="IB102" s="142" t="e">
        <f>VLOOKUP(F102,Профиль!A102:GI1616,2,FALSE)</f>
        <v>#N/A</v>
      </c>
      <c r="IC102" s="142" t="str">
        <f>IF(IA102&gt;0,VLOOKUP(Бланк!$I$24,D102:F102,3,FALSE),"")</f>
        <v/>
      </c>
      <c r="ID102" s="142" t="e">
        <f t="shared" si="85"/>
        <v>#N/A</v>
      </c>
      <c r="IE102" s="142" t="e">
        <f t="shared" si="86"/>
        <v>#N/A</v>
      </c>
      <c r="IF102" s="142" t="str">
        <f>IF(ISERROR(IE102),"",INDEX(Профиль!$B$2:HV300,IE102,2))</f>
        <v/>
      </c>
      <c r="IG102" s="142" t="e">
        <f>VLOOKUP(ROW(EA101),IA$2:$IC$201,3,FALSE)</f>
        <v>#N/A</v>
      </c>
      <c r="IJ102" s="142" t="e">
        <f t="shared" si="87"/>
        <v>#N/A</v>
      </c>
    </row>
    <row r="103" spans="1:244" x14ac:dyDescent="0.25">
      <c r="A103" s="142">
        <v>103</v>
      </c>
      <c r="B103" s="142">
        <f>IF(AND($E$1="ПУСТО",Профиль!B103&lt;&gt;""),MAX($B$1:B102)+1,IF(ISNUMBER(SEARCH($E$1,Профиль!G103)),MAX($B$1:B102)+1,0))</f>
        <v>0</v>
      </c>
      <c r="D103" s="142" t="str">
        <f>IF(ISERROR(F103),"",INDEX(Профиль!$B$2:$E$1001,F103,1))</f>
        <v/>
      </c>
      <c r="E103" s="142" t="str">
        <f>IF(ISERROR(F103),"",INDEX(Профиль!$B$2:$E$1001,F103,2))</f>
        <v/>
      </c>
      <c r="F103" s="142" t="e">
        <f>MATCH(ROW(A102),$B$2:B109,0)</f>
        <v>#N/A</v>
      </c>
      <c r="G103" s="142" t="str">
        <f>IF(AND(COUNTIF(D$2:D103,D103)=1,D103&lt;&gt;""),COUNT(G$1:G102)+1,"")</f>
        <v/>
      </c>
      <c r="H103" s="142" t="str">
        <f t="shared" si="52"/>
        <v/>
      </c>
      <c r="I103" s="142" t="e">
        <f t="shared" si="53"/>
        <v>#N/A</v>
      </c>
      <c r="J103" s="142">
        <f>IF(ISNUMBER(SEARCH(Бланк!$I$6,D103)),MAX($J$1:J102)+1,0)</f>
        <v>0</v>
      </c>
      <c r="K103" s="142" t="e">
        <f>VLOOKUP(F103,Профиль!A103:AI1617,2,FALSE)</f>
        <v>#N/A</v>
      </c>
      <c r="L103" s="142" t="str">
        <f>IF(J103&gt;0,VLOOKUP(Бланк!$I$6,D103:F113,3,FALSE),"")</f>
        <v/>
      </c>
      <c r="M103" s="142" t="e">
        <f t="shared" si="54"/>
        <v>#N/A</v>
      </c>
      <c r="N103" s="142" t="e">
        <f t="shared" si="55"/>
        <v>#N/A</v>
      </c>
      <c r="O103" s="142" t="str">
        <f>IF(ISERROR(N103),"",INDEX(Профиль!$B$2:DD15107,N103,2))</f>
        <v/>
      </c>
      <c r="P103" s="142" t="e">
        <f t="shared" si="56"/>
        <v>#N/A</v>
      </c>
      <c r="Q103" s="142">
        <f>IF(ISNUMBER(SEARCH(Бланк!$K$6,O103)),MAX($Q$1:Q102)+1,0)</f>
        <v>0</v>
      </c>
      <c r="R103" s="142" t="str">
        <f t="shared" si="57"/>
        <v/>
      </c>
      <c r="S103" s="142" t="e">
        <f t="shared" si="58"/>
        <v>#N/A</v>
      </c>
      <c r="AA103" s="142">
        <f>IF(ISNUMBER(SEARCH(Бланк!$I$8,D103)),MAX($AA$1:AA102)+1,0)</f>
        <v>0</v>
      </c>
      <c r="AB103" s="142" t="e">
        <f>VLOOKUP(F103,Профиль!A103:AI1617,2,FALSE)</f>
        <v>#N/A</v>
      </c>
      <c r="AC103" s="142" t="str">
        <f>IF(AA103&gt;0,VLOOKUP(Бланк!$I$8,D103:F103,3,FALSE),"")</f>
        <v/>
      </c>
      <c r="AD103" s="142" t="e">
        <f t="shared" si="59"/>
        <v>#N/A</v>
      </c>
      <c r="BA103" s="142">
        <f>IF(ISNUMBER(SEARCH(Бланк!$I$10,D103)),MAX($BA$1:BA102)+1,0)</f>
        <v>0</v>
      </c>
      <c r="BB103" s="142" t="e">
        <f>VLOOKUP(F103,Профиль!A103:AI1617,2,FALSE)</f>
        <v>#N/A</v>
      </c>
      <c r="BC103" s="142" t="str">
        <f>IF(BA103&gt;0,VLOOKUP(Бланк!$I$10,D103:F103,3,FALSE),"")</f>
        <v/>
      </c>
      <c r="BD103" s="142" t="e">
        <f t="shared" si="60"/>
        <v>#N/A</v>
      </c>
      <c r="BE103" s="142" t="e">
        <f t="shared" si="61"/>
        <v>#N/A</v>
      </c>
      <c r="CA103" s="142">
        <f>IF(ISNUMBER(SEARCH(Бланк!$I$12,D103)),MAX($CA$1:CA102)+1,0)</f>
        <v>0</v>
      </c>
      <c r="CB103" s="142" t="e">
        <f>VLOOKUP(F103,Профиль!A103:AI1617,2,FALSE)</f>
        <v>#N/A</v>
      </c>
      <c r="CC103" s="142" t="str">
        <f>IF(CA103&gt;0,VLOOKUP(Бланк!$I$12,D103:F103,3,FALSE),"")</f>
        <v/>
      </c>
      <c r="CD103" s="142" t="e">
        <f t="shared" si="62"/>
        <v>#N/A</v>
      </c>
      <c r="CE103" s="142" t="e">
        <f t="shared" si="63"/>
        <v>#N/A</v>
      </c>
      <c r="CF103" s="142" t="str">
        <f>IF(ISERROR(CE103),"",INDEX(Профиль!$B$2:BV301,CE103,2))</f>
        <v/>
      </c>
      <c r="CG103" s="142" t="e">
        <f t="shared" si="64"/>
        <v>#N/A</v>
      </c>
      <c r="CI103" s="142" t="str">
        <f t="shared" si="65"/>
        <v/>
      </c>
      <c r="DA103" s="142">
        <f>IF(ISNUMBER(SEARCH(Бланк!$I$14,D103)),MAX($DA$1:DA102)+1,0)</f>
        <v>0</v>
      </c>
      <c r="DB103" s="142" t="e">
        <f>VLOOKUP(F103,Профиль!A103:BI1617,2,FALSE)</f>
        <v>#N/A</v>
      </c>
      <c r="DC103" s="142" t="str">
        <f>IF(DA103&gt;0,VLOOKUP(Бланк!$I$14,D103:F103,3,FALSE),"")</f>
        <v/>
      </c>
      <c r="DD103" s="142" t="e">
        <f t="shared" si="66"/>
        <v>#N/A</v>
      </c>
      <c r="DE103" s="142" t="e">
        <f t="shared" si="67"/>
        <v>#N/A</v>
      </c>
      <c r="DF103" s="142" t="str">
        <f>IF(ISERROR(DE103),"",INDEX(Профиль!$B$2:CV301,DE103,2))</f>
        <v/>
      </c>
      <c r="DG103" s="142" t="e">
        <f t="shared" si="68"/>
        <v>#N/A</v>
      </c>
      <c r="EA103" s="142">
        <f>IF(ISNUMBER(SEARCH(Бланк!$I$16,D103)),MAX($EA$1:EA102)+1,0)</f>
        <v>0</v>
      </c>
      <c r="EB103" s="142" t="e">
        <f>VLOOKUP(F103,Профиль!A103:CI1617,2,FALSE)</f>
        <v>#N/A</v>
      </c>
      <c r="EC103" s="142" t="str">
        <f>IF(EA103&gt;0,VLOOKUP(Бланк!$I$16,D103:F103,3,FALSE),"")</f>
        <v/>
      </c>
      <c r="ED103" s="142" t="e">
        <f t="shared" si="69"/>
        <v>#N/A</v>
      </c>
      <c r="EE103" s="142" t="e">
        <f t="shared" si="70"/>
        <v>#N/A</v>
      </c>
      <c r="EF103" s="142" t="str">
        <f>IF(ISERROR(EE103),"",INDEX(Профиль!$B$2:DV301,EE103,2))</f>
        <v/>
      </c>
      <c r="EG103" s="142" t="e">
        <f t="shared" si="71"/>
        <v>#N/A</v>
      </c>
      <c r="FA103" s="142">
        <f>IF(ISNUMBER(SEARCH(Бланк!$I$18,D103)),MAX($FA$1:FA102)+1,0)</f>
        <v>0</v>
      </c>
      <c r="FB103" s="142" t="e">
        <f>VLOOKUP(F103,Профиль!A103:DI1617,2,FALSE)</f>
        <v>#N/A</v>
      </c>
      <c r="FC103" s="142" t="str">
        <f>IF(FA103&gt;0,VLOOKUP(Бланк!$I$18,D103:F103,3,FALSE),"")</f>
        <v/>
      </c>
      <c r="FD103" s="142" t="e">
        <f t="shared" si="72"/>
        <v>#N/A</v>
      </c>
      <c r="FE103" s="142" t="e">
        <f t="shared" si="73"/>
        <v>#N/A</v>
      </c>
      <c r="FF103" s="142" t="str">
        <f>IF(ISERROR(FE103),"",INDEX(Профиль!$B$2:EV301,FE103,2))</f>
        <v/>
      </c>
      <c r="FG103" s="142" t="e">
        <f t="shared" si="74"/>
        <v>#N/A</v>
      </c>
      <c r="FI103" s="142" t="str">
        <f t="shared" si="75"/>
        <v/>
      </c>
      <c r="FJ103" s="142" t="e">
        <f t="shared" si="76"/>
        <v>#N/A</v>
      </c>
      <c r="GA103" s="142">
        <f>IF(ISNUMBER(SEARCH(Бланк!$I$20,D103)),MAX($GA$1:GA102)+1,0)</f>
        <v>0</v>
      </c>
      <c r="GB103" s="142" t="e">
        <f>VLOOKUP(F103,Профиль!A103:EI1617,2,FALSE)</f>
        <v>#N/A</v>
      </c>
      <c r="GC103" s="142" t="str">
        <f>IF(GA103&gt;0,VLOOKUP(Бланк!$I$20,D103:F103,3,FALSE),"")</f>
        <v/>
      </c>
      <c r="GD103" s="142" t="e">
        <f t="shared" si="77"/>
        <v>#N/A</v>
      </c>
      <c r="GE103" s="142" t="e">
        <f t="shared" si="78"/>
        <v>#N/A</v>
      </c>
      <c r="GF103" s="142" t="str">
        <f>IF(ISERROR(GE103),"",INDEX(Профиль!$B$2:FV301,GE103,2))</f>
        <v/>
      </c>
      <c r="GG103" s="142" t="e">
        <f t="shared" si="79"/>
        <v>#N/A</v>
      </c>
      <c r="GI103" s="142" t="str">
        <f t="shared" si="80"/>
        <v/>
      </c>
      <c r="GJ103" s="142" t="e">
        <f t="shared" si="81"/>
        <v>#N/A</v>
      </c>
      <c r="HA103" s="142">
        <f>IF(ISNUMBER(SEARCH(Бланк!$I$22,D103)),MAX($HA$1:HA102)+1,0)</f>
        <v>0</v>
      </c>
      <c r="HB103" s="142" t="e">
        <f>VLOOKUP(F103,Профиль!A103:FI1617,2,FALSE)</f>
        <v>#N/A</v>
      </c>
      <c r="HC103" s="142" t="str">
        <f>IF(HA103&gt;0,VLOOKUP(Бланк!$I$22,D103:F103,3,FALSE),"")</f>
        <v/>
      </c>
      <c r="HD103" s="142" t="e">
        <f t="shared" si="82"/>
        <v>#N/A</v>
      </c>
      <c r="HE103" s="142" t="e">
        <f t="shared" si="83"/>
        <v>#N/A</v>
      </c>
      <c r="HF103" s="142" t="str">
        <f>IF(ISERROR(HE103),"",INDEX(Профиль!$B$2:GV301,HE103,2))</f>
        <v/>
      </c>
      <c r="HG103" s="142" t="e">
        <f t="shared" si="84"/>
        <v>#N/A</v>
      </c>
      <c r="IA103" s="142">
        <f>IF(ISNUMBER(SEARCH(Бланк!$I$24,D103)),MAX($IA$1:IA102)+1,0)</f>
        <v>0</v>
      </c>
      <c r="IB103" s="142" t="e">
        <f>VLOOKUP(F103,Профиль!A103:GI1617,2,FALSE)</f>
        <v>#N/A</v>
      </c>
      <c r="IC103" s="142" t="str">
        <f>IF(IA103&gt;0,VLOOKUP(Бланк!$I$24,D103:F103,3,FALSE),"")</f>
        <v/>
      </c>
      <c r="ID103" s="142" t="e">
        <f t="shared" si="85"/>
        <v>#N/A</v>
      </c>
      <c r="IE103" s="142" t="e">
        <f t="shared" si="86"/>
        <v>#N/A</v>
      </c>
      <c r="IF103" s="142" t="str">
        <f>IF(ISERROR(IE103),"",INDEX(Профиль!$B$2:HV301,IE103,2))</f>
        <v/>
      </c>
      <c r="IG103" s="142" t="e">
        <f>VLOOKUP(ROW(EA102),IA$2:$IC$201,3,FALSE)</f>
        <v>#N/A</v>
      </c>
      <c r="IJ103" s="142" t="e">
        <f t="shared" si="87"/>
        <v>#N/A</v>
      </c>
    </row>
    <row r="104" spans="1:244" x14ac:dyDescent="0.25">
      <c r="A104" s="142">
        <v>104</v>
      </c>
      <c r="B104" s="142">
        <f>IF(AND($E$1="ПУСТО",Профиль!B104&lt;&gt;""),MAX($B$1:B103)+1,IF(ISNUMBER(SEARCH($E$1,Профиль!G104)),MAX($B$1:B103)+1,0))</f>
        <v>0</v>
      </c>
      <c r="D104" s="142" t="str">
        <f>IF(ISERROR(F104),"",INDEX(Профиль!$B$2:$E$1001,F104,1))</f>
        <v/>
      </c>
      <c r="E104" s="142" t="str">
        <f>IF(ISERROR(F104),"",INDEX(Профиль!$B$2:$E$1001,F104,2))</f>
        <v/>
      </c>
      <c r="F104" s="142" t="e">
        <f>MATCH(ROW(A103),$B$2:B110,0)</f>
        <v>#N/A</v>
      </c>
      <c r="G104" s="142" t="str">
        <f>IF(AND(COUNTIF(D$2:D104,D104)=1,D104&lt;&gt;""),COUNT(G$1:G103)+1,"")</f>
        <v/>
      </c>
      <c r="H104" s="142" t="str">
        <f t="shared" si="52"/>
        <v/>
      </c>
      <c r="I104" s="142" t="e">
        <f t="shared" si="53"/>
        <v>#N/A</v>
      </c>
      <c r="J104" s="142">
        <f>IF(ISNUMBER(SEARCH(Бланк!$I$6,D104)),MAX($J$1:J103)+1,0)</f>
        <v>0</v>
      </c>
      <c r="K104" s="142" t="e">
        <f>VLOOKUP(F104,Профиль!A104:AI1618,2,FALSE)</f>
        <v>#N/A</v>
      </c>
      <c r="L104" s="142" t="str">
        <f>IF(J104&gt;0,VLOOKUP(Бланк!$I$6,D104:F114,3,FALSE),"")</f>
        <v/>
      </c>
      <c r="M104" s="142" t="e">
        <f t="shared" si="54"/>
        <v>#N/A</v>
      </c>
      <c r="N104" s="142" t="e">
        <f t="shared" si="55"/>
        <v>#N/A</v>
      </c>
      <c r="O104" s="142" t="str">
        <f>IF(ISERROR(N104),"",INDEX(Профиль!$B$2:DD15108,N104,2))</f>
        <v/>
      </c>
      <c r="P104" s="142" t="e">
        <f t="shared" si="56"/>
        <v>#N/A</v>
      </c>
      <c r="Q104" s="142">
        <f>IF(ISNUMBER(SEARCH(Бланк!$K$6,O104)),MAX($Q$1:Q103)+1,0)</f>
        <v>0</v>
      </c>
      <c r="R104" s="142" t="str">
        <f t="shared" si="57"/>
        <v/>
      </c>
      <c r="S104" s="142" t="e">
        <f t="shared" si="58"/>
        <v>#N/A</v>
      </c>
      <c r="AA104" s="142">
        <f>IF(ISNUMBER(SEARCH(Бланк!$I$8,D104)),MAX($AA$1:AA103)+1,0)</f>
        <v>0</v>
      </c>
      <c r="AB104" s="142" t="e">
        <f>VLOOKUP(F104,Профиль!A104:AI1618,2,FALSE)</f>
        <v>#N/A</v>
      </c>
      <c r="AC104" s="142" t="str">
        <f>IF(AA104&gt;0,VLOOKUP(Бланк!$I$8,D104:F104,3,FALSE),"")</f>
        <v/>
      </c>
      <c r="AD104" s="142" t="e">
        <f t="shared" si="59"/>
        <v>#N/A</v>
      </c>
      <c r="BA104" s="142">
        <f>IF(ISNUMBER(SEARCH(Бланк!$I$10,D104)),MAX($BA$1:BA103)+1,0)</f>
        <v>0</v>
      </c>
      <c r="BB104" s="142" t="e">
        <f>VLOOKUP(F104,Профиль!A104:AI1618,2,FALSE)</f>
        <v>#N/A</v>
      </c>
      <c r="BC104" s="142" t="str">
        <f>IF(BA104&gt;0,VLOOKUP(Бланк!$I$10,D104:F104,3,FALSE),"")</f>
        <v/>
      </c>
      <c r="BD104" s="142" t="e">
        <f t="shared" si="60"/>
        <v>#N/A</v>
      </c>
      <c r="BE104" s="142" t="e">
        <f t="shared" si="61"/>
        <v>#N/A</v>
      </c>
      <c r="CA104" s="142">
        <f>IF(ISNUMBER(SEARCH(Бланк!$I$12,D104)),MAX($CA$1:CA103)+1,0)</f>
        <v>0</v>
      </c>
      <c r="CB104" s="142" t="e">
        <f>VLOOKUP(F104,Профиль!A104:AI1618,2,FALSE)</f>
        <v>#N/A</v>
      </c>
      <c r="CC104" s="142" t="str">
        <f>IF(CA104&gt;0,VLOOKUP(Бланк!$I$12,D104:F104,3,FALSE),"")</f>
        <v/>
      </c>
      <c r="CD104" s="142" t="e">
        <f t="shared" si="62"/>
        <v>#N/A</v>
      </c>
      <c r="CE104" s="142" t="e">
        <f t="shared" si="63"/>
        <v>#N/A</v>
      </c>
      <c r="CF104" s="142" t="str">
        <f>IF(ISERROR(CE104),"",INDEX(Профиль!$B$2:BV302,CE104,2))</f>
        <v/>
      </c>
      <c r="CG104" s="142" t="e">
        <f t="shared" si="64"/>
        <v>#N/A</v>
      </c>
      <c r="CI104" s="142" t="str">
        <f t="shared" si="65"/>
        <v/>
      </c>
      <c r="DA104" s="142">
        <f>IF(ISNUMBER(SEARCH(Бланк!$I$14,D104)),MAX($DA$1:DA103)+1,0)</f>
        <v>0</v>
      </c>
      <c r="DB104" s="142" t="e">
        <f>VLOOKUP(F104,Профиль!A104:BI1618,2,FALSE)</f>
        <v>#N/A</v>
      </c>
      <c r="DC104" s="142" t="str">
        <f>IF(DA104&gt;0,VLOOKUP(Бланк!$I$14,D104:F104,3,FALSE),"")</f>
        <v/>
      </c>
      <c r="DD104" s="142" t="e">
        <f t="shared" si="66"/>
        <v>#N/A</v>
      </c>
      <c r="DE104" s="142" t="e">
        <f t="shared" si="67"/>
        <v>#N/A</v>
      </c>
      <c r="DF104" s="142" t="str">
        <f>IF(ISERROR(DE104),"",INDEX(Профиль!$B$2:CV302,DE104,2))</f>
        <v/>
      </c>
      <c r="DG104" s="142" t="e">
        <f t="shared" si="68"/>
        <v>#N/A</v>
      </c>
      <c r="EA104" s="142">
        <f>IF(ISNUMBER(SEARCH(Бланк!$I$16,D104)),MAX($EA$1:EA103)+1,0)</f>
        <v>0</v>
      </c>
      <c r="EB104" s="142" t="e">
        <f>VLOOKUP(F104,Профиль!A104:CI1618,2,FALSE)</f>
        <v>#N/A</v>
      </c>
      <c r="EC104" s="142" t="str">
        <f>IF(EA104&gt;0,VLOOKUP(Бланк!$I$16,D104:F104,3,FALSE),"")</f>
        <v/>
      </c>
      <c r="ED104" s="142" t="e">
        <f t="shared" si="69"/>
        <v>#N/A</v>
      </c>
      <c r="EE104" s="142" t="e">
        <f t="shared" si="70"/>
        <v>#N/A</v>
      </c>
      <c r="EF104" s="142" t="str">
        <f>IF(ISERROR(EE104),"",INDEX(Профиль!$B$2:DV302,EE104,2))</f>
        <v/>
      </c>
      <c r="EG104" s="142" t="e">
        <f t="shared" si="71"/>
        <v>#N/A</v>
      </c>
      <c r="FA104" s="142">
        <f>IF(ISNUMBER(SEARCH(Бланк!$I$18,D104)),MAX($FA$1:FA103)+1,0)</f>
        <v>0</v>
      </c>
      <c r="FB104" s="142" t="e">
        <f>VLOOKUP(F104,Профиль!A104:DI1618,2,FALSE)</f>
        <v>#N/A</v>
      </c>
      <c r="FC104" s="142" t="str">
        <f>IF(FA104&gt;0,VLOOKUP(Бланк!$I$18,D104:F104,3,FALSE),"")</f>
        <v/>
      </c>
      <c r="FD104" s="142" t="e">
        <f t="shared" si="72"/>
        <v>#N/A</v>
      </c>
      <c r="FE104" s="142" t="e">
        <f t="shared" si="73"/>
        <v>#N/A</v>
      </c>
      <c r="FF104" s="142" t="str">
        <f>IF(ISERROR(FE104),"",INDEX(Профиль!$B$2:EV302,FE104,2))</f>
        <v/>
      </c>
      <c r="FG104" s="142" t="e">
        <f t="shared" si="74"/>
        <v>#N/A</v>
      </c>
      <c r="FI104" s="142" t="str">
        <f t="shared" si="75"/>
        <v/>
      </c>
      <c r="FJ104" s="142" t="e">
        <f t="shared" si="76"/>
        <v>#N/A</v>
      </c>
      <c r="GA104" s="142">
        <f>IF(ISNUMBER(SEARCH(Бланк!$I$20,D104)),MAX($GA$1:GA103)+1,0)</f>
        <v>0</v>
      </c>
      <c r="GB104" s="142" t="e">
        <f>VLOOKUP(F104,Профиль!A104:EI1618,2,FALSE)</f>
        <v>#N/A</v>
      </c>
      <c r="GC104" s="142" t="str">
        <f>IF(GA104&gt;0,VLOOKUP(Бланк!$I$20,D104:F104,3,FALSE),"")</f>
        <v/>
      </c>
      <c r="GD104" s="142" t="e">
        <f t="shared" si="77"/>
        <v>#N/A</v>
      </c>
      <c r="GE104" s="142" t="e">
        <f t="shared" si="78"/>
        <v>#N/A</v>
      </c>
      <c r="GF104" s="142" t="str">
        <f>IF(ISERROR(GE104),"",INDEX(Профиль!$B$2:FV302,GE104,2))</f>
        <v/>
      </c>
      <c r="GG104" s="142" t="e">
        <f t="shared" si="79"/>
        <v>#N/A</v>
      </c>
      <c r="GI104" s="142" t="str">
        <f t="shared" si="80"/>
        <v/>
      </c>
      <c r="GJ104" s="142" t="e">
        <f t="shared" si="81"/>
        <v>#N/A</v>
      </c>
      <c r="HA104" s="142">
        <f>IF(ISNUMBER(SEARCH(Бланк!$I$22,D104)),MAX($HA$1:HA103)+1,0)</f>
        <v>0</v>
      </c>
      <c r="HB104" s="142" t="e">
        <f>VLOOKUP(F104,Профиль!A104:FI1618,2,FALSE)</f>
        <v>#N/A</v>
      </c>
      <c r="HC104" s="142" t="str">
        <f>IF(HA104&gt;0,VLOOKUP(Бланк!$I$22,D104:F104,3,FALSE),"")</f>
        <v/>
      </c>
      <c r="HD104" s="142" t="e">
        <f t="shared" si="82"/>
        <v>#N/A</v>
      </c>
      <c r="HE104" s="142" t="e">
        <f t="shared" si="83"/>
        <v>#N/A</v>
      </c>
      <c r="HF104" s="142" t="str">
        <f>IF(ISERROR(HE104),"",INDEX(Профиль!$B$2:GV302,HE104,2))</f>
        <v/>
      </c>
      <c r="HG104" s="142" t="e">
        <f t="shared" si="84"/>
        <v>#N/A</v>
      </c>
      <c r="IA104" s="142">
        <f>IF(ISNUMBER(SEARCH(Бланк!$I$24,D104)),MAX($IA$1:IA103)+1,0)</f>
        <v>0</v>
      </c>
      <c r="IB104" s="142" t="e">
        <f>VLOOKUP(F104,Профиль!A104:GI1618,2,FALSE)</f>
        <v>#N/A</v>
      </c>
      <c r="IC104" s="142" t="str">
        <f>IF(IA104&gt;0,VLOOKUP(Бланк!$I$24,D104:F104,3,FALSE),"")</f>
        <v/>
      </c>
      <c r="ID104" s="142" t="e">
        <f t="shared" si="85"/>
        <v>#N/A</v>
      </c>
      <c r="IE104" s="142" t="e">
        <f t="shared" si="86"/>
        <v>#N/A</v>
      </c>
      <c r="IF104" s="142" t="str">
        <f>IF(ISERROR(IE104),"",INDEX(Профиль!$B$2:HV302,IE104,2))</f>
        <v/>
      </c>
      <c r="IG104" s="142" t="e">
        <f>VLOOKUP(ROW(EA103),IA$2:$IC$201,3,FALSE)</f>
        <v>#N/A</v>
      </c>
      <c r="IJ104" s="142" t="e">
        <f t="shared" si="87"/>
        <v>#N/A</v>
      </c>
    </row>
    <row r="105" spans="1:244" x14ac:dyDescent="0.25">
      <c r="A105" s="142">
        <v>105</v>
      </c>
      <c r="B105" s="142">
        <f>IF(AND($E$1="ПУСТО",Профиль!B105&lt;&gt;""),MAX($B$1:B104)+1,IF(ISNUMBER(SEARCH($E$1,Профиль!G105)),MAX($B$1:B104)+1,0))</f>
        <v>0</v>
      </c>
      <c r="D105" s="142" t="str">
        <f>IF(ISERROR(F105),"",INDEX(Профиль!$B$2:$E$1001,F105,1))</f>
        <v/>
      </c>
      <c r="E105" s="142" t="str">
        <f>IF(ISERROR(F105),"",INDEX(Профиль!$B$2:$E$1001,F105,2))</f>
        <v/>
      </c>
      <c r="F105" s="142" t="e">
        <f>MATCH(ROW(A104),$B$2:B111,0)</f>
        <v>#N/A</v>
      </c>
      <c r="G105" s="142" t="str">
        <f>IF(AND(COUNTIF(D$2:D105,D105)=1,D105&lt;&gt;""),COUNT(G$1:G104)+1,"")</f>
        <v/>
      </c>
      <c r="H105" s="142" t="str">
        <f t="shared" si="52"/>
        <v/>
      </c>
      <c r="I105" s="142" t="e">
        <f t="shared" si="53"/>
        <v>#N/A</v>
      </c>
      <c r="J105" s="142">
        <f>IF(ISNUMBER(SEARCH(Бланк!$I$6,D105)),MAX($J$1:J104)+1,0)</f>
        <v>0</v>
      </c>
      <c r="K105" s="142" t="e">
        <f>VLOOKUP(F105,Профиль!A105:AI1619,2,FALSE)</f>
        <v>#N/A</v>
      </c>
      <c r="L105" s="142" t="str">
        <f>IF(J105&gt;0,VLOOKUP(Бланк!$I$6,D105:F115,3,FALSE),"")</f>
        <v/>
      </c>
      <c r="M105" s="142" t="e">
        <f t="shared" si="54"/>
        <v>#N/A</v>
      </c>
      <c r="N105" s="142" t="e">
        <f t="shared" si="55"/>
        <v>#N/A</v>
      </c>
      <c r="O105" s="142" t="str">
        <f>IF(ISERROR(N105),"",INDEX(Профиль!$B$2:DD15109,N105,2))</f>
        <v/>
      </c>
      <c r="P105" s="142" t="e">
        <f t="shared" si="56"/>
        <v>#N/A</v>
      </c>
      <c r="Q105" s="142">
        <f>IF(ISNUMBER(SEARCH(Бланк!$K$6,O105)),MAX($Q$1:Q104)+1,0)</f>
        <v>0</v>
      </c>
      <c r="R105" s="142" t="str">
        <f t="shared" si="57"/>
        <v/>
      </c>
      <c r="S105" s="142" t="e">
        <f t="shared" si="58"/>
        <v>#N/A</v>
      </c>
      <c r="AA105" s="142">
        <f>IF(ISNUMBER(SEARCH(Бланк!$I$8,D105)),MAX($AA$1:AA104)+1,0)</f>
        <v>0</v>
      </c>
      <c r="AB105" s="142" t="e">
        <f>VLOOKUP(F105,Профиль!A105:AI1619,2,FALSE)</f>
        <v>#N/A</v>
      </c>
      <c r="AC105" s="142" t="str">
        <f>IF(AA105&gt;0,VLOOKUP(Бланк!$I$8,D105:F105,3,FALSE),"")</f>
        <v/>
      </c>
      <c r="AD105" s="142" t="e">
        <f t="shared" si="59"/>
        <v>#N/A</v>
      </c>
      <c r="BA105" s="142">
        <f>IF(ISNUMBER(SEARCH(Бланк!$I$10,D105)),MAX($BA$1:BA104)+1,0)</f>
        <v>0</v>
      </c>
      <c r="BB105" s="142" t="e">
        <f>VLOOKUP(F105,Профиль!A105:AI1619,2,FALSE)</f>
        <v>#N/A</v>
      </c>
      <c r="BC105" s="142" t="str">
        <f>IF(BA105&gt;0,VLOOKUP(Бланк!$I$10,D105:F105,3,FALSE),"")</f>
        <v/>
      </c>
      <c r="BD105" s="142" t="e">
        <f t="shared" si="60"/>
        <v>#N/A</v>
      </c>
      <c r="BE105" s="142" t="e">
        <f t="shared" si="61"/>
        <v>#N/A</v>
      </c>
      <c r="CA105" s="142">
        <f>IF(ISNUMBER(SEARCH(Бланк!$I$12,D105)),MAX($CA$1:CA104)+1,0)</f>
        <v>0</v>
      </c>
      <c r="CB105" s="142" t="e">
        <f>VLOOKUP(F105,Профиль!A105:AI1619,2,FALSE)</f>
        <v>#N/A</v>
      </c>
      <c r="CC105" s="142" t="str">
        <f>IF(CA105&gt;0,VLOOKUP(Бланк!$I$12,D105:F105,3,FALSE),"")</f>
        <v/>
      </c>
      <c r="CD105" s="142" t="e">
        <f t="shared" si="62"/>
        <v>#N/A</v>
      </c>
      <c r="CE105" s="142" t="e">
        <f t="shared" si="63"/>
        <v>#N/A</v>
      </c>
      <c r="CF105" s="142" t="str">
        <f>IF(ISERROR(CE105),"",INDEX(Профиль!$B$2:BV303,CE105,2))</f>
        <v/>
      </c>
      <c r="CG105" s="142" t="e">
        <f t="shared" si="64"/>
        <v>#N/A</v>
      </c>
      <c r="CI105" s="142" t="str">
        <f t="shared" si="65"/>
        <v/>
      </c>
      <c r="DA105" s="142">
        <f>IF(ISNUMBER(SEARCH(Бланк!$I$14,D105)),MAX($DA$1:DA104)+1,0)</f>
        <v>0</v>
      </c>
      <c r="DB105" s="142" t="e">
        <f>VLOOKUP(F105,Профиль!A105:BI1619,2,FALSE)</f>
        <v>#N/A</v>
      </c>
      <c r="DC105" s="142" t="str">
        <f>IF(DA105&gt;0,VLOOKUP(Бланк!$I$14,D105:F105,3,FALSE),"")</f>
        <v/>
      </c>
      <c r="DD105" s="142" t="e">
        <f t="shared" si="66"/>
        <v>#N/A</v>
      </c>
      <c r="DE105" s="142" t="e">
        <f t="shared" si="67"/>
        <v>#N/A</v>
      </c>
      <c r="DF105" s="142" t="str">
        <f>IF(ISERROR(DE105),"",INDEX(Профиль!$B$2:CV303,DE105,2))</f>
        <v/>
      </c>
      <c r="DG105" s="142" t="e">
        <f t="shared" si="68"/>
        <v>#N/A</v>
      </c>
      <c r="EA105" s="142">
        <f>IF(ISNUMBER(SEARCH(Бланк!$I$16,D105)),MAX($EA$1:EA104)+1,0)</f>
        <v>0</v>
      </c>
      <c r="EB105" s="142" t="e">
        <f>VLOOKUP(F105,Профиль!A105:CI1619,2,FALSE)</f>
        <v>#N/A</v>
      </c>
      <c r="EC105" s="142" t="str">
        <f>IF(EA105&gt;0,VLOOKUP(Бланк!$I$16,D105:F105,3,FALSE),"")</f>
        <v/>
      </c>
      <c r="ED105" s="142" t="e">
        <f t="shared" si="69"/>
        <v>#N/A</v>
      </c>
      <c r="EE105" s="142" t="e">
        <f t="shared" si="70"/>
        <v>#N/A</v>
      </c>
      <c r="EF105" s="142" t="str">
        <f>IF(ISERROR(EE105),"",INDEX(Профиль!$B$2:DV303,EE105,2))</f>
        <v/>
      </c>
      <c r="EG105" s="142" t="e">
        <f t="shared" si="71"/>
        <v>#N/A</v>
      </c>
      <c r="FA105" s="142">
        <f>IF(ISNUMBER(SEARCH(Бланк!$I$18,D105)),MAX($FA$1:FA104)+1,0)</f>
        <v>0</v>
      </c>
      <c r="FB105" s="142" t="e">
        <f>VLOOKUP(F105,Профиль!A105:DI1619,2,FALSE)</f>
        <v>#N/A</v>
      </c>
      <c r="FC105" s="142" t="str">
        <f>IF(FA105&gt;0,VLOOKUP(Бланк!$I$18,D105:F105,3,FALSE),"")</f>
        <v/>
      </c>
      <c r="FD105" s="142" t="e">
        <f t="shared" si="72"/>
        <v>#N/A</v>
      </c>
      <c r="FE105" s="142" t="e">
        <f t="shared" si="73"/>
        <v>#N/A</v>
      </c>
      <c r="FF105" s="142" t="str">
        <f>IF(ISERROR(FE105),"",INDEX(Профиль!$B$2:EV303,FE105,2))</f>
        <v/>
      </c>
      <c r="FG105" s="142" t="e">
        <f t="shared" si="74"/>
        <v>#N/A</v>
      </c>
      <c r="FI105" s="142" t="str">
        <f t="shared" si="75"/>
        <v/>
      </c>
      <c r="FJ105" s="142" t="e">
        <f t="shared" si="76"/>
        <v>#N/A</v>
      </c>
      <c r="GA105" s="142">
        <f>IF(ISNUMBER(SEARCH(Бланк!$I$20,D105)),MAX($GA$1:GA104)+1,0)</f>
        <v>0</v>
      </c>
      <c r="GB105" s="142" t="e">
        <f>VLOOKUP(F105,Профиль!A105:EI1619,2,FALSE)</f>
        <v>#N/A</v>
      </c>
      <c r="GC105" s="142" t="str">
        <f>IF(GA105&gt;0,VLOOKUP(Бланк!$I$20,D105:F105,3,FALSE),"")</f>
        <v/>
      </c>
      <c r="GD105" s="142" t="e">
        <f t="shared" si="77"/>
        <v>#N/A</v>
      </c>
      <c r="GE105" s="142" t="e">
        <f t="shared" si="78"/>
        <v>#N/A</v>
      </c>
      <c r="GF105" s="142" t="str">
        <f>IF(ISERROR(GE105),"",INDEX(Профиль!$B$2:FV303,GE105,2))</f>
        <v/>
      </c>
      <c r="GG105" s="142" t="e">
        <f t="shared" si="79"/>
        <v>#N/A</v>
      </c>
      <c r="GI105" s="142" t="str">
        <f t="shared" si="80"/>
        <v/>
      </c>
      <c r="GJ105" s="142" t="e">
        <f t="shared" si="81"/>
        <v>#N/A</v>
      </c>
      <c r="HA105" s="142">
        <f>IF(ISNUMBER(SEARCH(Бланк!$I$22,D105)),MAX($HA$1:HA104)+1,0)</f>
        <v>0</v>
      </c>
      <c r="HB105" s="142" t="e">
        <f>VLOOKUP(F105,Профиль!A105:FI1619,2,FALSE)</f>
        <v>#N/A</v>
      </c>
      <c r="HC105" s="142" t="str">
        <f>IF(HA105&gt;0,VLOOKUP(Бланк!$I$22,D105:F105,3,FALSE),"")</f>
        <v/>
      </c>
      <c r="HD105" s="142" t="e">
        <f t="shared" si="82"/>
        <v>#N/A</v>
      </c>
      <c r="HE105" s="142" t="e">
        <f t="shared" si="83"/>
        <v>#N/A</v>
      </c>
      <c r="HF105" s="142" t="str">
        <f>IF(ISERROR(HE105),"",INDEX(Профиль!$B$2:GV303,HE105,2))</f>
        <v/>
      </c>
      <c r="HG105" s="142" t="e">
        <f t="shared" si="84"/>
        <v>#N/A</v>
      </c>
      <c r="IA105" s="142">
        <f>IF(ISNUMBER(SEARCH(Бланк!$I$24,D105)),MAX($IA$1:IA104)+1,0)</f>
        <v>0</v>
      </c>
      <c r="IB105" s="142" t="e">
        <f>VLOOKUP(F105,Профиль!A105:GI1619,2,FALSE)</f>
        <v>#N/A</v>
      </c>
      <c r="IC105" s="142" t="str">
        <f>IF(IA105&gt;0,VLOOKUP(Бланк!$I$24,D105:F105,3,FALSE),"")</f>
        <v/>
      </c>
      <c r="ID105" s="142" t="e">
        <f t="shared" si="85"/>
        <v>#N/A</v>
      </c>
      <c r="IE105" s="142" t="e">
        <f t="shared" si="86"/>
        <v>#N/A</v>
      </c>
      <c r="IF105" s="142" t="str">
        <f>IF(ISERROR(IE105),"",INDEX(Профиль!$B$2:HV303,IE105,2))</f>
        <v/>
      </c>
      <c r="IG105" s="142" t="e">
        <f>VLOOKUP(ROW(EA104),IA$2:$IC$201,3,FALSE)</f>
        <v>#N/A</v>
      </c>
      <c r="IJ105" s="142" t="e">
        <f t="shared" si="87"/>
        <v>#N/A</v>
      </c>
    </row>
    <row r="106" spans="1:244" x14ac:dyDescent="0.25">
      <c r="A106" s="142">
        <v>106</v>
      </c>
      <c r="B106" s="142">
        <f>IF(AND($E$1="ПУСТО",Профиль!B106&lt;&gt;""),MAX($B$1:B105)+1,IF(ISNUMBER(SEARCH($E$1,Профиль!G106)),MAX($B$1:B105)+1,0))</f>
        <v>0</v>
      </c>
      <c r="D106" s="142" t="str">
        <f>IF(ISERROR(F106),"",INDEX(Профиль!$B$2:$E$1001,F106,1))</f>
        <v/>
      </c>
      <c r="E106" s="142" t="str">
        <f>IF(ISERROR(F106),"",INDEX(Профиль!$B$2:$E$1001,F106,2))</f>
        <v/>
      </c>
      <c r="F106" s="142" t="e">
        <f>MATCH(ROW(A105),$B$2:B112,0)</f>
        <v>#N/A</v>
      </c>
      <c r="G106" s="142" t="str">
        <f>IF(AND(COUNTIF(D$2:D106,D106)=1,D106&lt;&gt;""),COUNT(G$1:G105)+1,"")</f>
        <v/>
      </c>
      <c r="H106" s="142" t="str">
        <f t="shared" si="52"/>
        <v/>
      </c>
      <c r="I106" s="142" t="e">
        <f t="shared" si="53"/>
        <v>#N/A</v>
      </c>
      <c r="J106" s="142">
        <f>IF(ISNUMBER(SEARCH(Бланк!$I$6,D106)),MAX($J$1:J105)+1,0)</f>
        <v>0</v>
      </c>
      <c r="K106" s="142" t="e">
        <f>VLOOKUP(F106,Профиль!A106:AI1620,2,FALSE)</f>
        <v>#N/A</v>
      </c>
      <c r="L106" s="142" t="str">
        <f>IF(J106&gt;0,VLOOKUP(Бланк!$I$6,D106:F116,3,FALSE),"")</f>
        <v/>
      </c>
      <c r="M106" s="142" t="e">
        <f t="shared" si="54"/>
        <v>#N/A</v>
      </c>
      <c r="N106" s="142" t="e">
        <f t="shared" si="55"/>
        <v>#N/A</v>
      </c>
      <c r="O106" s="142" t="str">
        <f>IF(ISERROR(N106),"",INDEX(Профиль!$B$2:DD15110,N106,2))</f>
        <v/>
      </c>
      <c r="P106" s="142" t="e">
        <f t="shared" si="56"/>
        <v>#N/A</v>
      </c>
      <c r="Q106" s="142">
        <f>IF(ISNUMBER(SEARCH(Бланк!$K$6,O106)),MAX($Q$1:Q105)+1,0)</f>
        <v>0</v>
      </c>
      <c r="R106" s="142" t="str">
        <f t="shared" si="57"/>
        <v/>
      </c>
      <c r="S106" s="142" t="e">
        <f t="shared" si="58"/>
        <v>#N/A</v>
      </c>
      <c r="AA106" s="142">
        <f>IF(ISNUMBER(SEARCH(Бланк!$I$8,D106)),MAX($AA$1:AA105)+1,0)</f>
        <v>0</v>
      </c>
      <c r="AB106" s="142" t="e">
        <f>VLOOKUP(F106,Профиль!A106:AI1620,2,FALSE)</f>
        <v>#N/A</v>
      </c>
      <c r="AC106" s="142" t="str">
        <f>IF(AA106&gt;0,VLOOKUP(Бланк!$I$8,D106:F106,3,FALSE),"")</f>
        <v/>
      </c>
      <c r="AD106" s="142" t="e">
        <f t="shared" si="59"/>
        <v>#N/A</v>
      </c>
      <c r="BA106" s="142">
        <f>IF(ISNUMBER(SEARCH(Бланк!$I$10,D106)),MAX($BA$1:BA105)+1,0)</f>
        <v>0</v>
      </c>
      <c r="BB106" s="142" t="e">
        <f>VLOOKUP(F106,Профиль!A106:AI1620,2,FALSE)</f>
        <v>#N/A</v>
      </c>
      <c r="BC106" s="142" t="str">
        <f>IF(BA106&gt;0,VLOOKUP(Бланк!$I$10,D106:F106,3,FALSE),"")</f>
        <v/>
      </c>
      <c r="BD106" s="142" t="e">
        <f t="shared" si="60"/>
        <v>#N/A</v>
      </c>
      <c r="BE106" s="142" t="e">
        <f t="shared" si="61"/>
        <v>#N/A</v>
      </c>
      <c r="CA106" s="142">
        <f>IF(ISNUMBER(SEARCH(Бланк!$I$12,D106)),MAX($CA$1:CA105)+1,0)</f>
        <v>0</v>
      </c>
      <c r="CB106" s="142" t="e">
        <f>VLOOKUP(F106,Профиль!A106:AI1620,2,FALSE)</f>
        <v>#N/A</v>
      </c>
      <c r="CC106" s="142" t="str">
        <f>IF(CA106&gt;0,VLOOKUP(Бланк!$I$12,D106:F106,3,FALSE),"")</f>
        <v/>
      </c>
      <c r="CD106" s="142" t="e">
        <f t="shared" si="62"/>
        <v>#N/A</v>
      </c>
      <c r="CE106" s="142" t="e">
        <f t="shared" si="63"/>
        <v>#N/A</v>
      </c>
      <c r="CF106" s="142" t="str">
        <f>IF(ISERROR(CE106),"",INDEX(Профиль!$B$2:BV304,CE106,2))</f>
        <v/>
      </c>
      <c r="CG106" s="142" t="e">
        <f t="shared" si="64"/>
        <v>#N/A</v>
      </c>
      <c r="CI106" s="142" t="str">
        <f t="shared" si="65"/>
        <v/>
      </c>
      <c r="DA106" s="142">
        <f>IF(ISNUMBER(SEARCH(Бланк!$I$14,D106)),MAX($DA$1:DA105)+1,0)</f>
        <v>0</v>
      </c>
      <c r="DB106" s="142" t="e">
        <f>VLOOKUP(F106,Профиль!A106:BI1620,2,FALSE)</f>
        <v>#N/A</v>
      </c>
      <c r="DC106" s="142" t="str">
        <f>IF(DA106&gt;0,VLOOKUP(Бланк!$I$14,D106:F106,3,FALSE),"")</f>
        <v/>
      </c>
      <c r="DD106" s="142" t="e">
        <f t="shared" si="66"/>
        <v>#N/A</v>
      </c>
      <c r="DE106" s="142" t="e">
        <f t="shared" si="67"/>
        <v>#N/A</v>
      </c>
      <c r="DF106" s="142" t="str">
        <f>IF(ISERROR(DE106),"",INDEX(Профиль!$B$2:CV304,DE106,2))</f>
        <v/>
      </c>
      <c r="DG106" s="142" t="e">
        <f t="shared" si="68"/>
        <v>#N/A</v>
      </c>
      <c r="EA106" s="142">
        <f>IF(ISNUMBER(SEARCH(Бланк!$I$16,D106)),MAX($EA$1:EA105)+1,0)</f>
        <v>0</v>
      </c>
      <c r="EB106" s="142" t="e">
        <f>VLOOKUP(F106,Профиль!A106:CI1620,2,FALSE)</f>
        <v>#N/A</v>
      </c>
      <c r="EC106" s="142" t="str">
        <f>IF(EA106&gt;0,VLOOKUP(Бланк!$I$16,D106:F106,3,FALSE),"")</f>
        <v/>
      </c>
      <c r="ED106" s="142" t="e">
        <f t="shared" si="69"/>
        <v>#N/A</v>
      </c>
      <c r="EE106" s="142" t="e">
        <f t="shared" si="70"/>
        <v>#N/A</v>
      </c>
      <c r="EF106" s="142" t="str">
        <f>IF(ISERROR(EE106),"",INDEX(Профиль!$B$2:DV304,EE106,2))</f>
        <v/>
      </c>
      <c r="EG106" s="142" t="e">
        <f t="shared" si="71"/>
        <v>#N/A</v>
      </c>
      <c r="FA106" s="142">
        <f>IF(ISNUMBER(SEARCH(Бланк!$I$18,D106)),MAX($FA$1:FA105)+1,0)</f>
        <v>0</v>
      </c>
      <c r="FB106" s="142" t="e">
        <f>VLOOKUP(F106,Профиль!A106:DI1620,2,FALSE)</f>
        <v>#N/A</v>
      </c>
      <c r="FC106" s="142" t="str">
        <f>IF(FA106&gt;0,VLOOKUP(Бланк!$I$18,D106:F106,3,FALSE),"")</f>
        <v/>
      </c>
      <c r="FD106" s="142" t="e">
        <f t="shared" si="72"/>
        <v>#N/A</v>
      </c>
      <c r="FE106" s="142" t="e">
        <f t="shared" si="73"/>
        <v>#N/A</v>
      </c>
      <c r="FF106" s="142" t="str">
        <f>IF(ISERROR(FE106),"",INDEX(Профиль!$B$2:EV304,FE106,2))</f>
        <v/>
      </c>
      <c r="FG106" s="142" t="e">
        <f t="shared" si="74"/>
        <v>#N/A</v>
      </c>
      <c r="FI106" s="142" t="str">
        <f t="shared" si="75"/>
        <v/>
      </c>
      <c r="FJ106" s="142" t="e">
        <f t="shared" si="76"/>
        <v>#N/A</v>
      </c>
      <c r="GA106" s="142">
        <f>IF(ISNUMBER(SEARCH(Бланк!$I$20,D106)),MAX($GA$1:GA105)+1,0)</f>
        <v>0</v>
      </c>
      <c r="GB106" s="142" t="e">
        <f>VLOOKUP(F106,Профиль!A106:EI1620,2,FALSE)</f>
        <v>#N/A</v>
      </c>
      <c r="GC106" s="142" t="str">
        <f>IF(GA106&gt;0,VLOOKUP(Бланк!$I$20,D106:F106,3,FALSE),"")</f>
        <v/>
      </c>
      <c r="GD106" s="142" t="e">
        <f t="shared" si="77"/>
        <v>#N/A</v>
      </c>
      <c r="GE106" s="142" t="e">
        <f t="shared" si="78"/>
        <v>#N/A</v>
      </c>
      <c r="GF106" s="142" t="str">
        <f>IF(ISERROR(GE106),"",INDEX(Профиль!$B$2:FV304,GE106,2))</f>
        <v/>
      </c>
      <c r="GG106" s="142" t="e">
        <f t="shared" si="79"/>
        <v>#N/A</v>
      </c>
      <c r="GI106" s="142" t="str">
        <f t="shared" si="80"/>
        <v/>
      </c>
      <c r="GJ106" s="142" t="e">
        <f t="shared" si="81"/>
        <v>#N/A</v>
      </c>
      <c r="HA106" s="142">
        <f>IF(ISNUMBER(SEARCH(Бланк!$I$22,D106)),MAX($HA$1:HA105)+1,0)</f>
        <v>0</v>
      </c>
      <c r="HB106" s="142" t="e">
        <f>VLOOKUP(F106,Профиль!A106:FI1620,2,FALSE)</f>
        <v>#N/A</v>
      </c>
      <c r="HC106" s="142" t="str">
        <f>IF(HA106&gt;0,VLOOKUP(Бланк!$I$22,D106:F106,3,FALSE),"")</f>
        <v/>
      </c>
      <c r="HD106" s="142" t="e">
        <f t="shared" si="82"/>
        <v>#N/A</v>
      </c>
      <c r="HE106" s="142" t="e">
        <f t="shared" si="83"/>
        <v>#N/A</v>
      </c>
      <c r="HF106" s="142" t="str">
        <f>IF(ISERROR(HE106),"",INDEX(Профиль!$B$2:GV304,HE106,2))</f>
        <v/>
      </c>
      <c r="HG106" s="142" t="e">
        <f t="shared" si="84"/>
        <v>#N/A</v>
      </c>
      <c r="IA106" s="142">
        <f>IF(ISNUMBER(SEARCH(Бланк!$I$24,D106)),MAX($IA$1:IA105)+1,0)</f>
        <v>0</v>
      </c>
      <c r="IB106" s="142" t="e">
        <f>VLOOKUP(F106,Профиль!A106:GI1620,2,FALSE)</f>
        <v>#N/A</v>
      </c>
      <c r="IC106" s="142" t="str">
        <f>IF(IA106&gt;0,VLOOKUP(Бланк!$I$24,D106:F106,3,FALSE),"")</f>
        <v/>
      </c>
      <c r="ID106" s="142" t="e">
        <f t="shared" si="85"/>
        <v>#N/A</v>
      </c>
      <c r="IE106" s="142" t="e">
        <f t="shared" si="86"/>
        <v>#N/A</v>
      </c>
      <c r="IF106" s="142" t="str">
        <f>IF(ISERROR(IE106),"",INDEX(Профиль!$B$2:HV304,IE106,2))</f>
        <v/>
      </c>
      <c r="IG106" s="142" t="e">
        <f>VLOOKUP(ROW(EA105),IA$2:$IC$201,3,FALSE)</f>
        <v>#N/A</v>
      </c>
      <c r="IJ106" s="142" t="e">
        <f t="shared" si="87"/>
        <v>#N/A</v>
      </c>
    </row>
    <row r="107" spans="1:244" x14ac:dyDescent="0.25">
      <c r="A107" s="142">
        <v>107</v>
      </c>
      <c r="B107" s="142">
        <f>IF(AND($E$1="ПУСТО",Профиль!B107&lt;&gt;""),MAX($B$1:B106)+1,IF(ISNUMBER(SEARCH($E$1,Профиль!G107)),MAX($B$1:B106)+1,0))</f>
        <v>0</v>
      </c>
      <c r="D107" s="142" t="str">
        <f>IF(ISERROR(F107),"",INDEX(Профиль!$B$2:$E$1001,F107,1))</f>
        <v/>
      </c>
      <c r="E107" s="142" t="str">
        <f>IF(ISERROR(F107),"",INDEX(Профиль!$B$2:$E$1001,F107,2))</f>
        <v/>
      </c>
      <c r="F107" s="142" t="e">
        <f>MATCH(ROW(A106),$B$2:B113,0)</f>
        <v>#N/A</v>
      </c>
      <c r="G107" s="142" t="str">
        <f>IF(AND(COUNTIF(D$2:D107,D107)=1,D107&lt;&gt;""),COUNT(G$1:G106)+1,"")</f>
        <v/>
      </c>
      <c r="H107" s="142" t="str">
        <f t="shared" si="52"/>
        <v/>
      </c>
      <c r="I107" s="142" t="e">
        <f t="shared" si="53"/>
        <v>#N/A</v>
      </c>
      <c r="J107" s="142">
        <f>IF(ISNUMBER(SEARCH(Бланк!$I$6,D107)),MAX($J$1:J106)+1,0)</f>
        <v>0</v>
      </c>
      <c r="K107" s="142" t="e">
        <f>VLOOKUP(F107,Профиль!A107:AI1621,2,FALSE)</f>
        <v>#N/A</v>
      </c>
      <c r="L107" s="142" t="str">
        <f>IF(J107&gt;0,VLOOKUP(Бланк!$I$6,D107:F117,3,FALSE),"")</f>
        <v/>
      </c>
      <c r="M107" s="142" t="e">
        <f t="shared" si="54"/>
        <v>#N/A</v>
      </c>
      <c r="N107" s="142" t="e">
        <f t="shared" si="55"/>
        <v>#N/A</v>
      </c>
      <c r="O107" s="142" t="str">
        <f>IF(ISERROR(N107),"",INDEX(Профиль!$B$2:DD15111,N107,2))</f>
        <v/>
      </c>
      <c r="P107" s="142" t="e">
        <f t="shared" si="56"/>
        <v>#N/A</v>
      </c>
      <c r="Q107" s="142">
        <f>IF(ISNUMBER(SEARCH(Бланк!$K$6,O107)),MAX($Q$1:Q106)+1,0)</f>
        <v>0</v>
      </c>
      <c r="R107" s="142" t="str">
        <f t="shared" si="57"/>
        <v/>
      </c>
      <c r="S107" s="142" t="e">
        <f t="shared" si="58"/>
        <v>#N/A</v>
      </c>
      <c r="AA107" s="142">
        <f>IF(ISNUMBER(SEARCH(Бланк!$I$8,D107)),MAX($AA$1:AA106)+1,0)</f>
        <v>0</v>
      </c>
      <c r="AB107" s="142" t="e">
        <f>VLOOKUP(F107,Профиль!A107:AI1621,2,FALSE)</f>
        <v>#N/A</v>
      </c>
      <c r="AC107" s="142" t="str">
        <f>IF(AA107&gt;0,VLOOKUP(Бланк!$I$8,D107:F107,3,FALSE),"")</f>
        <v/>
      </c>
      <c r="AD107" s="142" t="e">
        <f t="shared" si="59"/>
        <v>#N/A</v>
      </c>
      <c r="BA107" s="142">
        <f>IF(ISNUMBER(SEARCH(Бланк!$I$10,D107)),MAX($BA$1:BA106)+1,0)</f>
        <v>0</v>
      </c>
      <c r="BB107" s="142" t="e">
        <f>VLOOKUP(F107,Профиль!A107:AI1621,2,FALSE)</f>
        <v>#N/A</v>
      </c>
      <c r="BC107" s="142" t="str">
        <f>IF(BA107&gt;0,VLOOKUP(Бланк!$I$10,D107:F107,3,FALSE),"")</f>
        <v/>
      </c>
      <c r="BD107" s="142" t="e">
        <f t="shared" si="60"/>
        <v>#N/A</v>
      </c>
      <c r="BE107" s="142" t="e">
        <f t="shared" si="61"/>
        <v>#N/A</v>
      </c>
      <c r="CA107" s="142">
        <f>IF(ISNUMBER(SEARCH(Бланк!$I$12,D107)),MAX($CA$1:CA106)+1,0)</f>
        <v>0</v>
      </c>
      <c r="CB107" s="142" t="e">
        <f>VLOOKUP(F107,Профиль!A107:AI1621,2,FALSE)</f>
        <v>#N/A</v>
      </c>
      <c r="CC107" s="142" t="str">
        <f>IF(CA107&gt;0,VLOOKUP(Бланк!$I$12,D107:F107,3,FALSE),"")</f>
        <v/>
      </c>
      <c r="CD107" s="142" t="e">
        <f t="shared" si="62"/>
        <v>#N/A</v>
      </c>
      <c r="CE107" s="142" t="e">
        <f t="shared" si="63"/>
        <v>#N/A</v>
      </c>
      <c r="CF107" s="142" t="str">
        <f>IF(ISERROR(CE107),"",INDEX(Профиль!$B$2:BV305,CE107,2))</f>
        <v/>
      </c>
      <c r="CG107" s="142" t="e">
        <f t="shared" si="64"/>
        <v>#N/A</v>
      </c>
      <c r="CI107" s="142" t="str">
        <f t="shared" si="65"/>
        <v/>
      </c>
      <c r="DA107" s="142">
        <f>IF(ISNUMBER(SEARCH(Бланк!$I$14,D107)),MAX($DA$1:DA106)+1,0)</f>
        <v>0</v>
      </c>
      <c r="DB107" s="142" t="e">
        <f>VLOOKUP(F107,Профиль!A107:BI1621,2,FALSE)</f>
        <v>#N/A</v>
      </c>
      <c r="DC107" s="142" t="str">
        <f>IF(DA107&gt;0,VLOOKUP(Бланк!$I$14,D107:F107,3,FALSE),"")</f>
        <v/>
      </c>
      <c r="DD107" s="142" t="e">
        <f t="shared" si="66"/>
        <v>#N/A</v>
      </c>
      <c r="DE107" s="142" t="e">
        <f t="shared" si="67"/>
        <v>#N/A</v>
      </c>
      <c r="DF107" s="142" t="str">
        <f>IF(ISERROR(DE107),"",INDEX(Профиль!$B$2:CV305,DE107,2))</f>
        <v/>
      </c>
      <c r="DG107" s="142" t="e">
        <f t="shared" si="68"/>
        <v>#N/A</v>
      </c>
      <c r="EA107" s="142">
        <f>IF(ISNUMBER(SEARCH(Бланк!$I$16,D107)),MAX($EA$1:EA106)+1,0)</f>
        <v>0</v>
      </c>
      <c r="EB107" s="142" t="e">
        <f>VLOOKUP(F107,Профиль!A107:CI1621,2,FALSE)</f>
        <v>#N/A</v>
      </c>
      <c r="EC107" s="142" t="str">
        <f>IF(EA107&gt;0,VLOOKUP(Бланк!$I$16,D107:F107,3,FALSE),"")</f>
        <v/>
      </c>
      <c r="ED107" s="142" t="e">
        <f t="shared" si="69"/>
        <v>#N/A</v>
      </c>
      <c r="EE107" s="142" t="e">
        <f t="shared" si="70"/>
        <v>#N/A</v>
      </c>
      <c r="EF107" s="142" t="str">
        <f>IF(ISERROR(EE107),"",INDEX(Профиль!$B$2:DV305,EE107,2))</f>
        <v/>
      </c>
      <c r="EG107" s="142" t="e">
        <f t="shared" si="71"/>
        <v>#N/A</v>
      </c>
      <c r="FA107" s="142">
        <f>IF(ISNUMBER(SEARCH(Бланк!$I$18,D107)),MAX($FA$1:FA106)+1,0)</f>
        <v>0</v>
      </c>
      <c r="FB107" s="142" t="e">
        <f>VLOOKUP(F107,Профиль!A107:DI1621,2,FALSE)</f>
        <v>#N/A</v>
      </c>
      <c r="FC107" s="142" t="str">
        <f>IF(FA107&gt;0,VLOOKUP(Бланк!$I$18,D107:F107,3,FALSE),"")</f>
        <v/>
      </c>
      <c r="FD107" s="142" t="e">
        <f t="shared" si="72"/>
        <v>#N/A</v>
      </c>
      <c r="FE107" s="142" t="e">
        <f t="shared" si="73"/>
        <v>#N/A</v>
      </c>
      <c r="FF107" s="142" t="str">
        <f>IF(ISERROR(FE107),"",INDEX(Профиль!$B$2:EV305,FE107,2))</f>
        <v/>
      </c>
      <c r="FG107" s="142" t="e">
        <f t="shared" si="74"/>
        <v>#N/A</v>
      </c>
      <c r="FI107" s="142" t="str">
        <f t="shared" si="75"/>
        <v/>
      </c>
      <c r="FJ107" s="142" t="e">
        <f t="shared" si="76"/>
        <v>#N/A</v>
      </c>
      <c r="GA107" s="142">
        <f>IF(ISNUMBER(SEARCH(Бланк!$I$20,D107)),MAX($GA$1:GA106)+1,0)</f>
        <v>0</v>
      </c>
      <c r="GB107" s="142" t="e">
        <f>VLOOKUP(F107,Профиль!A107:EI1621,2,FALSE)</f>
        <v>#N/A</v>
      </c>
      <c r="GC107" s="142" t="str">
        <f>IF(GA107&gt;0,VLOOKUP(Бланк!$I$20,D107:F107,3,FALSE),"")</f>
        <v/>
      </c>
      <c r="GD107" s="142" t="e">
        <f t="shared" si="77"/>
        <v>#N/A</v>
      </c>
      <c r="GE107" s="142" t="e">
        <f t="shared" si="78"/>
        <v>#N/A</v>
      </c>
      <c r="GF107" s="142" t="str">
        <f>IF(ISERROR(GE107),"",INDEX(Профиль!$B$2:FV305,GE107,2))</f>
        <v/>
      </c>
      <c r="GG107" s="142" t="e">
        <f t="shared" si="79"/>
        <v>#N/A</v>
      </c>
      <c r="GI107" s="142" t="str">
        <f t="shared" si="80"/>
        <v/>
      </c>
      <c r="GJ107" s="142" t="e">
        <f t="shared" si="81"/>
        <v>#N/A</v>
      </c>
      <c r="HA107" s="142">
        <f>IF(ISNUMBER(SEARCH(Бланк!$I$22,D107)),MAX($HA$1:HA106)+1,0)</f>
        <v>0</v>
      </c>
      <c r="HB107" s="142" t="e">
        <f>VLOOKUP(F107,Профиль!A107:FI1621,2,FALSE)</f>
        <v>#N/A</v>
      </c>
      <c r="HC107" s="142" t="str">
        <f>IF(HA107&gt;0,VLOOKUP(Бланк!$I$22,D107:F107,3,FALSE),"")</f>
        <v/>
      </c>
      <c r="HD107" s="142" t="e">
        <f t="shared" si="82"/>
        <v>#N/A</v>
      </c>
      <c r="HE107" s="142" t="e">
        <f t="shared" si="83"/>
        <v>#N/A</v>
      </c>
      <c r="HF107" s="142" t="str">
        <f>IF(ISERROR(HE107),"",INDEX(Профиль!$B$2:GV305,HE107,2))</f>
        <v/>
      </c>
      <c r="HG107" s="142" t="e">
        <f t="shared" si="84"/>
        <v>#N/A</v>
      </c>
      <c r="IA107" s="142">
        <f>IF(ISNUMBER(SEARCH(Бланк!$I$24,D107)),MAX($IA$1:IA106)+1,0)</f>
        <v>0</v>
      </c>
      <c r="IB107" s="142" t="e">
        <f>VLOOKUP(F107,Профиль!A107:GI1621,2,FALSE)</f>
        <v>#N/A</v>
      </c>
      <c r="IC107" s="142" t="str">
        <f>IF(IA107&gt;0,VLOOKUP(Бланк!$I$24,D107:F107,3,FALSE),"")</f>
        <v/>
      </c>
      <c r="ID107" s="142" t="e">
        <f t="shared" si="85"/>
        <v>#N/A</v>
      </c>
      <c r="IE107" s="142" t="e">
        <f t="shared" si="86"/>
        <v>#N/A</v>
      </c>
      <c r="IF107" s="142" t="str">
        <f>IF(ISERROR(IE107),"",INDEX(Профиль!$B$2:HV305,IE107,2))</f>
        <v/>
      </c>
      <c r="IG107" s="142" t="e">
        <f>VLOOKUP(ROW(EA106),IA$2:$IC$201,3,FALSE)</f>
        <v>#N/A</v>
      </c>
      <c r="IJ107" s="142" t="e">
        <f t="shared" si="87"/>
        <v>#N/A</v>
      </c>
    </row>
    <row r="108" spans="1:244" x14ac:dyDescent="0.25">
      <c r="A108" s="142">
        <v>108</v>
      </c>
      <c r="B108" s="142">
        <f>IF(AND($E$1="ПУСТО",Профиль!B108&lt;&gt;""),MAX($B$1:B107)+1,IF(ISNUMBER(SEARCH($E$1,Профиль!G108)),MAX($B$1:B107)+1,0))</f>
        <v>0</v>
      </c>
      <c r="D108" s="142" t="str">
        <f>IF(ISERROR(F108),"",INDEX(Профиль!$B$2:$E$1001,F108,1))</f>
        <v/>
      </c>
      <c r="E108" s="142" t="str">
        <f>IF(ISERROR(F108),"",INDEX(Профиль!$B$2:$E$1001,F108,2))</f>
        <v/>
      </c>
      <c r="F108" s="142" t="e">
        <f>MATCH(ROW(A107),$B$2:B114,0)</f>
        <v>#N/A</v>
      </c>
      <c r="G108" s="142" t="str">
        <f>IF(AND(COUNTIF(D$2:D108,D108)=1,D108&lt;&gt;""),COUNT(G$1:G107)+1,"")</f>
        <v/>
      </c>
      <c r="H108" s="142" t="str">
        <f t="shared" si="52"/>
        <v/>
      </c>
      <c r="I108" s="142" t="e">
        <f t="shared" si="53"/>
        <v>#N/A</v>
      </c>
      <c r="J108" s="142">
        <f>IF(ISNUMBER(SEARCH(Бланк!$I$6,D108)),MAX($J$1:J107)+1,0)</f>
        <v>0</v>
      </c>
      <c r="K108" s="142" t="e">
        <f>VLOOKUP(F108,Профиль!A108:AI1622,2,FALSE)</f>
        <v>#N/A</v>
      </c>
      <c r="L108" s="142" t="str">
        <f>IF(J108&gt;0,VLOOKUP(Бланк!$I$6,D108:F118,3,FALSE),"")</f>
        <v/>
      </c>
      <c r="M108" s="142" t="e">
        <f t="shared" si="54"/>
        <v>#N/A</v>
      </c>
      <c r="N108" s="142" t="e">
        <f t="shared" si="55"/>
        <v>#N/A</v>
      </c>
      <c r="O108" s="142" t="str">
        <f>IF(ISERROR(N108),"",INDEX(Профиль!$B$2:DD15112,N108,2))</f>
        <v/>
      </c>
      <c r="P108" s="142" t="e">
        <f t="shared" si="56"/>
        <v>#N/A</v>
      </c>
      <c r="Q108" s="142">
        <f>IF(ISNUMBER(SEARCH(Бланк!$K$6,O108)),MAX($Q$1:Q107)+1,0)</f>
        <v>0</v>
      </c>
      <c r="R108" s="142" t="str">
        <f t="shared" si="57"/>
        <v/>
      </c>
      <c r="S108" s="142" t="e">
        <f t="shared" si="58"/>
        <v>#N/A</v>
      </c>
      <c r="AA108" s="142">
        <f>IF(ISNUMBER(SEARCH(Бланк!$I$8,D108)),MAX($AA$1:AA107)+1,0)</f>
        <v>0</v>
      </c>
      <c r="AB108" s="142" t="e">
        <f>VLOOKUP(F108,Профиль!A108:AI1622,2,FALSE)</f>
        <v>#N/A</v>
      </c>
      <c r="AC108" s="142" t="str">
        <f>IF(AA108&gt;0,VLOOKUP(Бланк!$I$8,D108:F108,3,FALSE),"")</f>
        <v/>
      </c>
      <c r="AD108" s="142" t="e">
        <f t="shared" si="59"/>
        <v>#N/A</v>
      </c>
      <c r="BA108" s="142">
        <f>IF(ISNUMBER(SEARCH(Бланк!$I$10,D108)),MAX($BA$1:BA107)+1,0)</f>
        <v>0</v>
      </c>
      <c r="BB108" s="142" t="e">
        <f>VLOOKUP(F108,Профиль!A108:AI1622,2,FALSE)</f>
        <v>#N/A</v>
      </c>
      <c r="BC108" s="142" t="str">
        <f>IF(BA108&gt;0,VLOOKUP(Бланк!$I$10,D108:F108,3,FALSE),"")</f>
        <v/>
      </c>
      <c r="BD108" s="142" t="e">
        <f t="shared" si="60"/>
        <v>#N/A</v>
      </c>
      <c r="BE108" s="142" t="e">
        <f t="shared" si="61"/>
        <v>#N/A</v>
      </c>
      <c r="CA108" s="142">
        <f>IF(ISNUMBER(SEARCH(Бланк!$I$12,D108)),MAX($CA$1:CA107)+1,0)</f>
        <v>0</v>
      </c>
      <c r="CB108" s="142" t="e">
        <f>VLOOKUP(F108,Профиль!A108:AI1622,2,FALSE)</f>
        <v>#N/A</v>
      </c>
      <c r="CC108" s="142" t="str">
        <f>IF(CA108&gt;0,VLOOKUP(Бланк!$I$12,D108:F108,3,FALSE),"")</f>
        <v/>
      </c>
      <c r="CD108" s="142" t="e">
        <f t="shared" si="62"/>
        <v>#N/A</v>
      </c>
      <c r="CE108" s="142" t="e">
        <f t="shared" si="63"/>
        <v>#N/A</v>
      </c>
      <c r="CF108" s="142" t="str">
        <f>IF(ISERROR(CE108),"",INDEX(Профиль!$B$2:BV306,CE108,2))</f>
        <v/>
      </c>
      <c r="CG108" s="142" t="e">
        <f t="shared" si="64"/>
        <v>#N/A</v>
      </c>
      <c r="CI108" s="142" t="str">
        <f t="shared" si="65"/>
        <v/>
      </c>
      <c r="DA108" s="142">
        <f>IF(ISNUMBER(SEARCH(Бланк!$I$14,D108)),MAX($DA$1:DA107)+1,0)</f>
        <v>0</v>
      </c>
      <c r="DB108" s="142" t="e">
        <f>VLOOKUP(F108,Профиль!A108:BI1622,2,FALSE)</f>
        <v>#N/A</v>
      </c>
      <c r="DC108" s="142" t="str">
        <f>IF(DA108&gt;0,VLOOKUP(Бланк!$I$14,D108:F108,3,FALSE),"")</f>
        <v/>
      </c>
      <c r="DD108" s="142" t="e">
        <f t="shared" si="66"/>
        <v>#N/A</v>
      </c>
      <c r="DE108" s="142" t="e">
        <f t="shared" si="67"/>
        <v>#N/A</v>
      </c>
      <c r="DF108" s="142" t="str">
        <f>IF(ISERROR(DE108),"",INDEX(Профиль!$B$2:CV306,DE108,2))</f>
        <v/>
      </c>
      <c r="DG108" s="142" t="e">
        <f t="shared" si="68"/>
        <v>#N/A</v>
      </c>
      <c r="EA108" s="142">
        <f>IF(ISNUMBER(SEARCH(Бланк!$I$16,D108)),MAX($EA$1:EA107)+1,0)</f>
        <v>0</v>
      </c>
      <c r="EB108" s="142" t="e">
        <f>VLOOKUP(F108,Профиль!A108:CI1622,2,FALSE)</f>
        <v>#N/A</v>
      </c>
      <c r="EC108" s="142" t="str">
        <f>IF(EA108&gt;0,VLOOKUP(Бланк!$I$16,D108:F108,3,FALSE),"")</f>
        <v/>
      </c>
      <c r="ED108" s="142" t="e">
        <f t="shared" si="69"/>
        <v>#N/A</v>
      </c>
      <c r="EE108" s="142" t="e">
        <f t="shared" si="70"/>
        <v>#N/A</v>
      </c>
      <c r="EF108" s="142" t="str">
        <f>IF(ISERROR(EE108),"",INDEX(Профиль!$B$2:DV306,EE108,2))</f>
        <v/>
      </c>
      <c r="EG108" s="142" t="e">
        <f t="shared" si="71"/>
        <v>#N/A</v>
      </c>
      <c r="FA108" s="142">
        <f>IF(ISNUMBER(SEARCH(Бланк!$I$18,D108)),MAX($FA$1:FA107)+1,0)</f>
        <v>0</v>
      </c>
      <c r="FB108" s="142" t="e">
        <f>VLOOKUP(F108,Профиль!A108:DI1622,2,FALSE)</f>
        <v>#N/A</v>
      </c>
      <c r="FC108" s="142" t="str">
        <f>IF(FA108&gt;0,VLOOKUP(Бланк!$I$18,D108:F108,3,FALSE),"")</f>
        <v/>
      </c>
      <c r="FD108" s="142" t="e">
        <f t="shared" si="72"/>
        <v>#N/A</v>
      </c>
      <c r="FE108" s="142" t="e">
        <f t="shared" si="73"/>
        <v>#N/A</v>
      </c>
      <c r="FF108" s="142" t="str">
        <f>IF(ISERROR(FE108),"",INDEX(Профиль!$B$2:EV306,FE108,2))</f>
        <v/>
      </c>
      <c r="FG108" s="142" t="e">
        <f t="shared" si="74"/>
        <v>#N/A</v>
      </c>
      <c r="FI108" s="142" t="str">
        <f t="shared" si="75"/>
        <v/>
      </c>
      <c r="FJ108" s="142" t="e">
        <f t="shared" si="76"/>
        <v>#N/A</v>
      </c>
      <c r="GA108" s="142">
        <f>IF(ISNUMBER(SEARCH(Бланк!$I$20,D108)),MAX($GA$1:GA107)+1,0)</f>
        <v>0</v>
      </c>
      <c r="GB108" s="142" t="e">
        <f>VLOOKUP(F108,Профиль!A108:EI1622,2,FALSE)</f>
        <v>#N/A</v>
      </c>
      <c r="GC108" s="142" t="str">
        <f>IF(GA108&gt;0,VLOOKUP(Бланк!$I$20,D108:F108,3,FALSE),"")</f>
        <v/>
      </c>
      <c r="GD108" s="142" t="e">
        <f t="shared" si="77"/>
        <v>#N/A</v>
      </c>
      <c r="GE108" s="142" t="e">
        <f t="shared" si="78"/>
        <v>#N/A</v>
      </c>
      <c r="GF108" s="142" t="str">
        <f>IF(ISERROR(GE108),"",INDEX(Профиль!$B$2:FV306,GE108,2))</f>
        <v/>
      </c>
      <c r="GG108" s="142" t="e">
        <f t="shared" si="79"/>
        <v>#N/A</v>
      </c>
      <c r="GI108" s="142" t="str">
        <f t="shared" si="80"/>
        <v/>
      </c>
      <c r="GJ108" s="142" t="e">
        <f t="shared" si="81"/>
        <v>#N/A</v>
      </c>
      <c r="HA108" s="142">
        <f>IF(ISNUMBER(SEARCH(Бланк!$I$22,D108)),MAX($HA$1:HA107)+1,0)</f>
        <v>0</v>
      </c>
      <c r="HB108" s="142" t="e">
        <f>VLOOKUP(F108,Профиль!A108:FI1622,2,FALSE)</f>
        <v>#N/A</v>
      </c>
      <c r="HC108" s="142" t="str">
        <f>IF(HA108&gt;0,VLOOKUP(Бланк!$I$22,D108:F108,3,FALSE),"")</f>
        <v/>
      </c>
      <c r="HD108" s="142" t="e">
        <f t="shared" si="82"/>
        <v>#N/A</v>
      </c>
      <c r="HE108" s="142" t="e">
        <f t="shared" si="83"/>
        <v>#N/A</v>
      </c>
      <c r="HF108" s="142" t="str">
        <f>IF(ISERROR(HE108),"",INDEX(Профиль!$B$2:GV306,HE108,2))</f>
        <v/>
      </c>
      <c r="HG108" s="142" t="e">
        <f t="shared" si="84"/>
        <v>#N/A</v>
      </c>
      <c r="IA108" s="142">
        <f>IF(ISNUMBER(SEARCH(Бланк!$I$24,D108)),MAX($IA$1:IA107)+1,0)</f>
        <v>0</v>
      </c>
      <c r="IB108" s="142" t="e">
        <f>VLOOKUP(F108,Профиль!A108:GI1622,2,FALSE)</f>
        <v>#N/A</v>
      </c>
      <c r="IC108" s="142" t="str">
        <f>IF(IA108&gt;0,VLOOKUP(Бланк!$I$24,D108:F108,3,FALSE),"")</f>
        <v/>
      </c>
      <c r="ID108" s="142" t="e">
        <f t="shared" si="85"/>
        <v>#N/A</v>
      </c>
      <c r="IE108" s="142" t="e">
        <f t="shared" si="86"/>
        <v>#N/A</v>
      </c>
      <c r="IF108" s="142" t="str">
        <f>IF(ISERROR(IE108),"",INDEX(Профиль!$B$2:HV306,IE108,2))</f>
        <v/>
      </c>
      <c r="IG108" s="142" t="e">
        <f>VLOOKUP(ROW(EA107),IA$2:$IC$201,3,FALSE)</f>
        <v>#N/A</v>
      </c>
      <c r="IJ108" s="142" t="e">
        <f t="shared" si="87"/>
        <v>#N/A</v>
      </c>
    </row>
    <row r="109" spans="1:244" x14ac:dyDescent="0.25">
      <c r="A109" s="142">
        <v>109</v>
      </c>
      <c r="B109" s="142">
        <f>IF(AND($E$1="ПУСТО",Профиль!B109&lt;&gt;""),MAX($B$1:B108)+1,IF(ISNUMBER(SEARCH($E$1,Профиль!G109)),MAX($B$1:B108)+1,0))</f>
        <v>0</v>
      </c>
      <c r="D109" s="142" t="str">
        <f>IF(ISERROR(F109),"",INDEX(Профиль!$B$2:$E$1001,F109,1))</f>
        <v/>
      </c>
      <c r="E109" s="142" t="str">
        <f>IF(ISERROR(F109),"",INDEX(Профиль!$B$2:$E$1001,F109,2))</f>
        <v/>
      </c>
      <c r="F109" s="142" t="e">
        <f>MATCH(ROW(A108),$B$2:B115,0)</f>
        <v>#N/A</v>
      </c>
      <c r="G109" s="142" t="str">
        <f>IF(AND(COUNTIF(D$2:D109,D109)=1,D109&lt;&gt;""),COUNT(G$1:G108)+1,"")</f>
        <v/>
      </c>
      <c r="H109" s="142" t="str">
        <f t="shared" si="52"/>
        <v/>
      </c>
      <c r="I109" s="142" t="e">
        <f t="shared" si="53"/>
        <v>#N/A</v>
      </c>
      <c r="J109" s="142">
        <f>IF(ISNUMBER(SEARCH(Бланк!$I$6,D109)),MAX($J$1:J108)+1,0)</f>
        <v>0</v>
      </c>
      <c r="K109" s="142" t="e">
        <f>VLOOKUP(F109,Профиль!A109:AI1623,2,FALSE)</f>
        <v>#N/A</v>
      </c>
      <c r="L109" s="142" t="str">
        <f>IF(J109&gt;0,VLOOKUP(Бланк!$I$6,D109:F119,3,FALSE),"")</f>
        <v/>
      </c>
      <c r="M109" s="142" t="e">
        <f t="shared" si="54"/>
        <v>#N/A</v>
      </c>
      <c r="N109" s="142" t="e">
        <f t="shared" si="55"/>
        <v>#N/A</v>
      </c>
      <c r="O109" s="142" t="str">
        <f>IF(ISERROR(N109),"",INDEX(Профиль!$B$2:DD15113,N109,2))</f>
        <v/>
      </c>
      <c r="P109" s="142" t="e">
        <f t="shared" si="56"/>
        <v>#N/A</v>
      </c>
      <c r="Q109" s="142">
        <f>IF(ISNUMBER(SEARCH(Бланк!$K$6,O109)),MAX($Q$1:Q108)+1,0)</f>
        <v>0</v>
      </c>
      <c r="R109" s="142" t="str">
        <f t="shared" si="57"/>
        <v/>
      </c>
      <c r="S109" s="142" t="e">
        <f t="shared" si="58"/>
        <v>#N/A</v>
      </c>
      <c r="AA109" s="142">
        <f>IF(ISNUMBER(SEARCH(Бланк!$I$8,D109)),MAX($AA$1:AA108)+1,0)</f>
        <v>0</v>
      </c>
      <c r="AB109" s="142" t="e">
        <f>VLOOKUP(F109,Профиль!A109:AI1623,2,FALSE)</f>
        <v>#N/A</v>
      </c>
      <c r="AC109" s="142" t="str">
        <f>IF(AA109&gt;0,VLOOKUP(Бланк!$I$8,D109:F109,3,FALSE),"")</f>
        <v/>
      </c>
      <c r="AD109" s="142" t="e">
        <f t="shared" si="59"/>
        <v>#N/A</v>
      </c>
      <c r="BA109" s="142">
        <f>IF(ISNUMBER(SEARCH(Бланк!$I$10,D109)),MAX($BA$1:BA108)+1,0)</f>
        <v>0</v>
      </c>
      <c r="BB109" s="142" t="e">
        <f>VLOOKUP(F109,Профиль!A109:AI1623,2,FALSE)</f>
        <v>#N/A</v>
      </c>
      <c r="BC109" s="142" t="str">
        <f>IF(BA109&gt;0,VLOOKUP(Бланк!$I$10,D109:F109,3,FALSE),"")</f>
        <v/>
      </c>
      <c r="BD109" s="142" t="e">
        <f t="shared" si="60"/>
        <v>#N/A</v>
      </c>
      <c r="BE109" s="142" t="e">
        <f t="shared" si="61"/>
        <v>#N/A</v>
      </c>
      <c r="CA109" s="142">
        <f>IF(ISNUMBER(SEARCH(Бланк!$I$12,D109)),MAX($CA$1:CA108)+1,0)</f>
        <v>0</v>
      </c>
      <c r="CB109" s="142" t="e">
        <f>VLOOKUP(F109,Профиль!A109:AI1623,2,FALSE)</f>
        <v>#N/A</v>
      </c>
      <c r="CC109" s="142" t="str">
        <f>IF(CA109&gt;0,VLOOKUP(Бланк!$I$12,D109:F109,3,FALSE),"")</f>
        <v/>
      </c>
      <c r="CD109" s="142" t="e">
        <f t="shared" si="62"/>
        <v>#N/A</v>
      </c>
      <c r="CE109" s="142" t="e">
        <f t="shared" si="63"/>
        <v>#N/A</v>
      </c>
      <c r="CF109" s="142" t="str">
        <f>IF(ISERROR(CE109),"",INDEX(Профиль!$B$2:BV307,CE109,2))</f>
        <v/>
      </c>
      <c r="CG109" s="142" t="e">
        <f t="shared" si="64"/>
        <v>#N/A</v>
      </c>
      <c r="CI109" s="142" t="str">
        <f t="shared" si="65"/>
        <v/>
      </c>
      <c r="DA109" s="142">
        <f>IF(ISNUMBER(SEARCH(Бланк!$I$14,D109)),MAX($DA$1:DA108)+1,0)</f>
        <v>0</v>
      </c>
      <c r="DB109" s="142" t="e">
        <f>VLOOKUP(F109,Профиль!A109:BI1623,2,FALSE)</f>
        <v>#N/A</v>
      </c>
      <c r="DC109" s="142" t="str">
        <f>IF(DA109&gt;0,VLOOKUP(Бланк!$I$14,D109:F109,3,FALSE),"")</f>
        <v/>
      </c>
      <c r="DD109" s="142" t="e">
        <f t="shared" si="66"/>
        <v>#N/A</v>
      </c>
      <c r="DE109" s="142" t="e">
        <f t="shared" si="67"/>
        <v>#N/A</v>
      </c>
      <c r="DF109" s="142" t="str">
        <f>IF(ISERROR(DE109),"",INDEX(Профиль!$B$2:CV307,DE109,2))</f>
        <v/>
      </c>
      <c r="DG109" s="142" t="e">
        <f t="shared" si="68"/>
        <v>#N/A</v>
      </c>
      <c r="EA109" s="142">
        <f>IF(ISNUMBER(SEARCH(Бланк!$I$16,D109)),MAX($EA$1:EA108)+1,0)</f>
        <v>0</v>
      </c>
      <c r="EB109" s="142" t="e">
        <f>VLOOKUP(F109,Профиль!A109:CI1623,2,FALSE)</f>
        <v>#N/A</v>
      </c>
      <c r="EC109" s="142" t="str">
        <f>IF(EA109&gt;0,VLOOKUP(Бланк!$I$16,D109:F109,3,FALSE),"")</f>
        <v/>
      </c>
      <c r="ED109" s="142" t="e">
        <f t="shared" si="69"/>
        <v>#N/A</v>
      </c>
      <c r="EE109" s="142" t="e">
        <f t="shared" si="70"/>
        <v>#N/A</v>
      </c>
      <c r="EF109" s="142" t="str">
        <f>IF(ISERROR(EE109),"",INDEX(Профиль!$B$2:DV307,EE109,2))</f>
        <v/>
      </c>
      <c r="EG109" s="142" t="e">
        <f t="shared" si="71"/>
        <v>#N/A</v>
      </c>
      <c r="FA109" s="142">
        <f>IF(ISNUMBER(SEARCH(Бланк!$I$18,D109)),MAX($FA$1:FA108)+1,0)</f>
        <v>0</v>
      </c>
      <c r="FB109" s="142" t="e">
        <f>VLOOKUP(F109,Профиль!A109:DI1623,2,FALSE)</f>
        <v>#N/A</v>
      </c>
      <c r="FC109" s="142" t="str">
        <f>IF(FA109&gt;0,VLOOKUP(Бланк!$I$18,D109:F109,3,FALSE),"")</f>
        <v/>
      </c>
      <c r="FD109" s="142" t="e">
        <f t="shared" si="72"/>
        <v>#N/A</v>
      </c>
      <c r="FE109" s="142" t="e">
        <f t="shared" si="73"/>
        <v>#N/A</v>
      </c>
      <c r="FF109" s="142" t="str">
        <f>IF(ISERROR(FE109),"",INDEX(Профиль!$B$2:EV307,FE109,2))</f>
        <v/>
      </c>
      <c r="FG109" s="142" t="e">
        <f t="shared" si="74"/>
        <v>#N/A</v>
      </c>
      <c r="FI109" s="142" t="str">
        <f t="shared" si="75"/>
        <v/>
      </c>
      <c r="FJ109" s="142" t="e">
        <f t="shared" si="76"/>
        <v>#N/A</v>
      </c>
      <c r="GA109" s="142">
        <f>IF(ISNUMBER(SEARCH(Бланк!$I$20,D109)),MAX($GA$1:GA108)+1,0)</f>
        <v>0</v>
      </c>
      <c r="GB109" s="142" t="e">
        <f>VLOOKUP(F109,Профиль!A109:EI1623,2,FALSE)</f>
        <v>#N/A</v>
      </c>
      <c r="GC109" s="142" t="str">
        <f>IF(GA109&gt;0,VLOOKUP(Бланк!$I$20,D109:F109,3,FALSE),"")</f>
        <v/>
      </c>
      <c r="GD109" s="142" t="e">
        <f t="shared" si="77"/>
        <v>#N/A</v>
      </c>
      <c r="GE109" s="142" t="e">
        <f t="shared" si="78"/>
        <v>#N/A</v>
      </c>
      <c r="GF109" s="142" t="str">
        <f>IF(ISERROR(GE109),"",INDEX(Профиль!$B$2:FV307,GE109,2))</f>
        <v/>
      </c>
      <c r="GG109" s="142" t="e">
        <f t="shared" si="79"/>
        <v>#N/A</v>
      </c>
      <c r="GI109" s="142" t="str">
        <f t="shared" si="80"/>
        <v/>
      </c>
      <c r="GJ109" s="142" t="e">
        <f t="shared" si="81"/>
        <v>#N/A</v>
      </c>
      <c r="HA109" s="142">
        <f>IF(ISNUMBER(SEARCH(Бланк!$I$22,D109)),MAX($HA$1:HA108)+1,0)</f>
        <v>0</v>
      </c>
      <c r="HB109" s="142" t="e">
        <f>VLOOKUP(F109,Профиль!A109:FI1623,2,FALSE)</f>
        <v>#N/A</v>
      </c>
      <c r="HC109" s="142" t="str">
        <f>IF(HA109&gt;0,VLOOKUP(Бланк!$I$22,D109:F109,3,FALSE),"")</f>
        <v/>
      </c>
      <c r="HD109" s="142" t="e">
        <f t="shared" si="82"/>
        <v>#N/A</v>
      </c>
      <c r="HE109" s="142" t="e">
        <f t="shared" si="83"/>
        <v>#N/A</v>
      </c>
      <c r="HF109" s="142" t="str">
        <f>IF(ISERROR(HE109),"",INDEX(Профиль!$B$2:GV307,HE109,2))</f>
        <v/>
      </c>
      <c r="HG109" s="142" t="e">
        <f t="shared" si="84"/>
        <v>#N/A</v>
      </c>
      <c r="IA109" s="142">
        <f>IF(ISNUMBER(SEARCH(Бланк!$I$24,D109)),MAX($IA$1:IA108)+1,0)</f>
        <v>0</v>
      </c>
      <c r="IB109" s="142" t="e">
        <f>VLOOKUP(F109,Профиль!A109:GI1623,2,FALSE)</f>
        <v>#N/A</v>
      </c>
      <c r="IC109" s="142" t="str">
        <f>IF(IA109&gt;0,VLOOKUP(Бланк!$I$24,D109:F109,3,FALSE),"")</f>
        <v/>
      </c>
      <c r="ID109" s="142" t="e">
        <f t="shared" si="85"/>
        <v>#N/A</v>
      </c>
      <c r="IE109" s="142" t="e">
        <f t="shared" si="86"/>
        <v>#N/A</v>
      </c>
      <c r="IF109" s="142" t="str">
        <f>IF(ISERROR(IE109),"",INDEX(Профиль!$B$2:HV307,IE109,2))</f>
        <v/>
      </c>
      <c r="IG109" s="142" t="e">
        <f>VLOOKUP(ROW(EA108),IA$2:$IC$201,3,FALSE)</f>
        <v>#N/A</v>
      </c>
      <c r="IJ109" s="142" t="e">
        <f t="shared" si="87"/>
        <v>#N/A</v>
      </c>
    </row>
    <row r="110" spans="1:244" x14ac:dyDescent="0.25">
      <c r="A110" s="142">
        <v>110</v>
      </c>
      <c r="B110" s="142">
        <f>IF(AND($E$1="ПУСТО",Профиль!B110&lt;&gt;""),MAX($B$1:B109)+1,IF(ISNUMBER(SEARCH($E$1,Профиль!G110)),MAX($B$1:B109)+1,0))</f>
        <v>0</v>
      </c>
      <c r="D110" s="142" t="str">
        <f>IF(ISERROR(F110),"",INDEX(Профиль!$B$2:$E$1001,F110,1))</f>
        <v/>
      </c>
      <c r="E110" s="142" t="str">
        <f>IF(ISERROR(F110),"",INDEX(Профиль!$B$2:$E$1001,F110,2))</f>
        <v/>
      </c>
      <c r="F110" s="142" t="e">
        <f>MATCH(ROW(A109),$B$2:B116,0)</f>
        <v>#N/A</v>
      </c>
      <c r="G110" s="142" t="str">
        <f>IF(AND(COUNTIF(D$2:D110,D110)=1,D110&lt;&gt;""),COUNT(G$1:G109)+1,"")</f>
        <v/>
      </c>
      <c r="H110" s="142" t="str">
        <f t="shared" si="52"/>
        <v/>
      </c>
      <c r="I110" s="142" t="e">
        <f t="shared" si="53"/>
        <v>#N/A</v>
      </c>
      <c r="J110" s="142">
        <f>IF(ISNUMBER(SEARCH(Бланк!$I$6,D110)),MAX($J$1:J109)+1,0)</f>
        <v>0</v>
      </c>
      <c r="K110" s="142" t="e">
        <f>VLOOKUP(F110,Профиль!A110:AI1624,2,FALSE)</f>
        <v>#N/A</v>
      </c>
      <c r="L110" s="142" t="str">
        <f>IF(J110&gt;0,VLOOKUP(Бланк!$I$6,D110:F120,3,FALSE),"")</f>
        <v/>
      </c>
      <c r="M110" s="142" t="e">
        <f t="shared" si="54"/>
        <v>#N/A</v>
      </c>
      <c r="N110" s="142" t="e">
        <f t="shared" si="55"/>
        <v>#N/A</v>
      </c>
      <c r="O110" s="142" t="str">
        <f>IF(ISERROR(N110),"",INDEX(Профиль!$B$2:DD15114,N110,2))</f>
        <v/>
      </c>
      <c r="P110" s="142" t="e">
        <f t="shared" si="56"/>
        <v>#N/A</v>
      </c>
      <c r="Q110" s="142">
        <f>IF(ISNUMBER(SEARCH(Бланк!$K$6,O110)),MAX($Q$1:Q109)+1,0)</f>
        <v>0</v>
      </c>
      <c r="R110" s="142" t="str">
        <f t="shared" si="57"/>
        <v/>
      </c>
      <c r="S110" s="142" t="e">
        <f t="shared" si="58"/>
        <v>#N/A</v>
      </c>
      <c r="AA110" s="142">
        <f>IF(ISNUMBER(SEARCH(Бланк!$I$8,D110)),MAX($AA$1:AA109)+1,0)</f>
        <v>0</v>
      </c>
      <c r="AB110" s="142" t="e">
        <f>VLOOKUP(F110,Профиль!A110:AI1624,2,FALSE)</f>
        <v>#N/A</v>
      </c>
      <c r="AC110" s="142" t="str">
        <f>IF(AA110&gt;0,VLOOKUP(Бланк!$I$8,D110:F110,3,FALSE),"")</f>
        <v/>
      </c>
      <c r="AD110" s="142" t="e">
        <f t="shared" si="59"/>
        <v>#N/A</v>
      </c>
      <c r="BA110" s="142">
        <f>IF(ISNUMBER(SEARCH(Бланк!$I$10,D110)),MAX($BA$1:BA109)+1,0)</f>
        <v>0</v>
      </c>
      <c r="BB110" s="142" t="e">
        <f>VLOOKUP(F110,Профиль!A110:AI1624,2,FALSE)</f>
        <v>#N/A</v>
      </c>
      <c r="BC110" s="142" t="str">
        <f>IF(BA110&gt;0,VLOOKUP(Бланк!$I$10,D110:F110,3,FALSE),"")</f>
        <v/>
      </c>
      <c r="BD110" s="142" t="e">
        <f t="shared" si="60"/>
        <v>#N/A</v>
      </c>
      <c r="BE110" s="142" t="e">
        <f t="shared" si="61"/>
        <v>#N/A</v>
      </c>
      <c r="CA110" s="142">
        <f>IF(ISNUMBER(SEARCH(Бланк!$I$12,D110)),MAX($CA$1:CA109)+1,0)</f>
        <v>0</v>
      </c>
      <c r="CB110" s="142" t="e">
        <f>VLOOKUP(F110,Профиль!A110:AI1624,2,FALSE)</f>
        <v>#N/A</v>
      </c>
      <c r="CC110" s="142" t="str">
        <f>IF(CA110&gt;0,VLOOKUP(Бланк!$I$12,D110:F110,3,FALSE),"")</f>
        <v/>
      </c>
      <c r="CD110" s="142" t="e">
        <f t="shared" si="62"/>
        <v>#N/A</v>
      </c>
      <c r="CE110" s="142" t="e">
        <f t="shared" si="63"/>
        <v>#N/A</v>
      </c>
      <c r="CF110" s="142" t="str">
        <f>IF(ISERROR(CE110),"",INDEX(Профиль!$B$2:BV308,CE110,2))</f>
        <v/>
      </c>
      <c r="CG110" s="142" t="e">
        <f t="shared" si="64"/>
        <v>#N/A</v>
      </c>
      <c r="CI110" s="142" t="str">
        <f t="shared" si="65"/>
        <v/>
      </c>
      <c r="DA110" s="142">
        <f>IF(ISNUMBER(SEARCH(Бланк!$I$14,D110)),MAX($DA$1:DA109)+1,0)</f>
        <v>0</v>
      </c>
      <c r="DB110" s="142" t="e">
        <f>VLOOKUP(F110,Профиль!A110:BI1624,2,FALSE)</f>
        <v>#N/A</v>
      </c>
      <c r="DC110" s="142" t="str">
        <f>IF(DA110&gt;0,VLOOKUP(Бланк!$I$14,D110:F110,3,FALSE),"")</f>
        <v/>
      </c>
      <c r="DD110" s="142" t="e">
        <f t="shared" si="66"/>
        <v>#N/A</v>
      </c>
      <c r="DE110" s="142" t="e">
        <f t="shared" si="67"/>
        <v>#N/A</v>
      </c>
      <c r="DF110" s="142" t="str">
        <f>IF(ISERROR(DE110),"",INDEX(Профиль!$B$2:CV308,DE110,2))</f>
        <v/>
      </c>
      <c r="DG110" s="142" t="e">
        <f t="shared" si="68"/>
        <v>#N/A</v>
      </c>
      <c r="EA110" s="142">
        <f>IF(ISNUMBER(SEARCH(Бланк!$I$16,D110)),MAX($EA$1:EA109)+1,0)</f>
        <v>0</v>
      </c>
      <c r="EB110" s="142" t="e">
        <f>VLOOKUP(F110,Профиль!A110:CI1624,2,FALSE)</f>
        <v>#N/A</v>
      </c>
      <c r="EC110" s="142" t="str">
        <f>IF(EA110&gt;0,VLOOKUP(Бланк!$I$16,D110:F110,3,FALSE),"")</f>
        <v/>
      </c>
      <c r="ED110" s="142" t="e">
        <f t="shared" si="69"/>
        <v>#N/A</v>
      </c>
      <c r="EE110" s="142" t="e">
        <f t="shared" si="70"/>
        <v>#N/A</v>
      </c>
      <c r="EF110" s="142" t="str">
        <f>IF(ISERROR(EE110),"",INDEX(Профиль!$B$2:DV308,EE110,2))</f>
        <v/>
      </c>
      <c r="EG110" s="142" t="e">
        <f t="shared" si="71"/>
        <v>#N/A</v>
      </c>
      <c r="FA110" s="142">
        <f>IF(ISNUMBER(SEARCH(Бланк!$I$18,D110)),MAX($FA$1:FA109)+1,0)</f>
        <v>0</v>
      </c>
      <c r="FB110" s="142" t="e">
        <f>VLOOKUP(F110,Профиль!A110:DI1624,2,FALSE)</f>
        <v>#N/A</v>
      </c>
      <c r="FC110" s="142" t="str">
        <f>IF(FA110&gt;0,VLOOKUP(Бланк!$I$18,D110:F110,3,FALSE),"")</f>
        <v/>
      </c>
      <c r="FD110" s="142" t="e">
        <f t="shared" si="72"/>
        <v>#N/A</v>
      </c>
      <c r="FE110" s="142" t="e">
        <f t="shared" si="73"/>
        <v>#N/A</v>
      </c>
      <c r="FF110" s="142" t="str">
        <f>IF(ISERROR(FE110),"",INDEX(Профиль!$B$2:EV308,FE110,2))</f>
        <v/>
      </c>
      <c r="FG110" s="142" t="e">
        <f t="shared" si="74"/>
        <v>#N/A</v>
      </c>
      <c r="FI110" s="142" t="str">
        <f t="shared" si="75"/>
        <v/>
      </c>
      <c r="FJ110" s="142" t="e">
        <f t="shared" si="76"/>
        <v>#N/A</v>
      </c>
      <c r="GA110" s="142">
        <f>IF(ISNUMBER(SEARCH(Бланк!$I$20,D110)),MAX($GA$1:GA109)+1,0)</f>
        <v>0</v>
      </c>
      <c r="GB110" s="142" t="e">
        <f>VLOOKUP(F110,Профиль!A110:EI1624,2,FALSE)</f>
        <v>#N/A</v>
      </c>
      <c r="GC110" s="142" t="str">
        <f>IF(GA110&gt;0,VLOOKUP(Бланк!$I$20,D110:F110,3,FALSE),"")</f>
        <v/>
      </c>
      <c r="GD110" s="142" t="e">
        <f t="shared" si="77"/>
        <v>#N/A</v>
      </c>
      <c r="GE110" s="142" t="e">
        <f t="shared" si="78"/>
        <v>#N/A</v>
      </c>
      <c r="GF110" s="142" t="str">
        <f>IF(ISERROR(GE110),"",INDEX(Профиль!$B$2:FV308,GE110,2))</f>
        <v/>
      </c>
      <c r="GG110" s="142" t="e">
        <f t="shared" si="79"/>
        <v>#N/A</v>
      </c>
      <c r="GI110" s="142" t="str">
        <f t="shared" si="80"/>
        <v/>
      </c>
      <c r="GJ110" s="142" t="e">
        <f t="shared" si="81"/>
        <v>#N/A</v>
      </c>
      <c r="HA110" s="142">
        <f>IF(ISNUMBER(SEARCH(Бланк!$I$22,D110)),MAX($HA$1:HA109)+1,0)</f>
        <v>0</v>
      </c>
      <c r="HB110" s="142" t="e">
        <f>VLOOKUP(F110,Профиль!A110:FI1624,2,FALSE)</f>
        <v>#N/A</v>
      </c>
      <c r="HC110" s="142" t="str">
        <f>IF(HA110&gt;0,VLOOKUP(Бланк!$I$22,D110:F110,3,FALSE),"")</f>
        <v/>
      </c>
      <c r="HD110" s="142" t="e">
        <f t="shared" si="82"/>
        <v>#N/A</v>
      </c>
      <c r="HE110" s="142" t="e">
        <f t="shared" si="83"/>
        <v>#N/A</v>
      </c>
      <c r="HF110" s="142" t="str">
        <f>IF(ISERROR(HE110),"",INDEX(Профиль!$B$2:GV308,HE110,2))</f>
        <v/>
      </c>
      <c r="HG110" s="142" t="e">
        <f t="shared" si="84"/>
        <v>#N/A</v>
      </c>
      <c r="IA110" s="142">
        <f>IF(ISNUMBER(SEARCH(Бланк!$I$24,D110)),MAX($IA$1:IA109)+1,0)</f>
        <v>0</v>
      </c>
      <c r="IB110" s="142" t="e">
        <f>VLOOKUP(F110,Профиль!A110:GI1624,2,FALSE)</f>
        <v>#N/A</v>
      </c>
      <c r="IC110" s="142" t="str">
        <f>IF(IA110&gt;0,VLOOKUP(Бланк!$I$24,D110:F110,3,FALSE),"")</f>
        <v/>
      </c>
      <c r="ID110" s="142" t="e">
        <f t="shared" si="85"/>
        <v>#N/A</v>
      </c>
      <c r="IE110" s="142" t="e">
        <f t="shared" si="86"/>
        <v>#N/A</v>
      </c>
      <c r="IF110" s="142" t="str">
        <f>IF(ISERROR(IE110),"",INDEX(Профиль!$B$2:HV308,IE110,2))</f>
        <v/>
      </c>
      <c r="IG110" s="142" t="e">
        <f>VLOOKUP(ROW(EA109),IA$2:$IC$201,3,FALSE)</f>
        <v>#N/A</v>
      </c>
      <c r="IJ110" s="142" t="e">
        <f t="shared" si="87"/>
        <v>#N/A</v>
      </c>
    </row>
    <row r="111" spans="1:244" x14ac:dyDescent="0.25">
      <c r="A111" s="142">
        <v>111</v>
      </c>
      <c r="B111" s="142">
        <f>IF(AND($E$1="ПУСТО",Профиль!B111&lt;&gt;""),MAX($B$1:B110)+1,IF(ISNUMBER(SEARCH($E$1,Профиль!G111)),MAX($B$1:B110)+1,0))</f>
        <v>0</v>
      </c>
      <c r="D111" s="142" t="str">
        <f>IF(ISERROR(F111),"",INDEX(Профиль!$B$2:$E$1001,F111,1))</f>
        <v/>
      </c>
      <c r="E111" s="142" t="str">
        <f>IF(ISERROR(F111),"",INDEX(Профиль!$B$2:$E$1001,F111,2))</f>
        <v/>
      </c>
      <c r="F111" s="142" t="e">
        <f>MATCH(ROW(A110),$B$2:B117,0)</f>
        <v>#N/A</v>
      </c>
      <c r="G111" s="142" t="str">
        <f>IF(AND(COUNTIF(D$2:D111,D111)=1,D111&lt;&gt;""),COUNT(G$1:G110)+1,"")</f>
        <v/>
      </c>
      <c r="H111" s="142" t="str">
        <f t="shared" si="52"/>
        <v/>
      </c>
      <c r="I111" s="142" t="e">
        <f t="shared" si="53"/>
        <v>#N/A</v>
      </c>
      <c r="J111" s="142">
        <f>IF(ISNUMBER(SEARCH(Бланк!$I$6,D111)),MAX($J$1:J110)+1,0)</f>
        <v>0</v>
      </c>
      <c r="K111" s="142" t="e">
        <f>VLOOKUP(F111,Профиль!A111:AI1625,2,FALSE)</f>
        <v>#N/A</v>
      </c>
      <c r="L111" s="142" t="str">
        <f>IF(J111&gt;0,VLOOKUP(Бланк!$I$6,D111:F121,3,FALSE),"")</f>
        <v/>
      </c>
      <c r="M111" s="142" t="e">
        <f t="shared" si="54"/>
        <v>#N/A</v>
      </c>
      <c r="N111" s="142" t="e">
        <f t="shared" si="55"/>
        <v>#N/A</v>
      </c>
      <c r="O111" s="142" t="str">
        <f>IF(ISERROR(N111),"",INDEX(Профиль!$B$2:DD15115,N111,2))</f>
        <v/>
      </c>
      <c r="P111" s="142" t="e">
        <f t="shared" si="56"/>
        <v>#N/A</v>
      </c>
      <c r="Q111" s="142">
        <f>IF(ISNUMBER(SEARCH(Бланк!$K$6,O111)),MAX($Q$1:Q110)+1,0)</f>
        <v>0</v>
      </c>
      <c r="R111" s="142" t="str">
        <f t="shared" si="57"/>
        <v/>
      </c>
      <c r="S111" s="142" t="e">
        <f t="shared" si="58"/>
        <v>#N/A</v>
      </c>
      <c r="AA111" s="142">
        <f>IF(ISNUMBER(SEARCH(Бланк!$I$8,D111)),MAX($AA$1:AA110)+1,0)</f>
        <v>0</v>
      </c>
      <c r="AB111" s="142" t="e">
        <f>VLOOKUP(F111,Профиль!A111:AI1625,2,FALSE)</f>
        <v>#N/A</v>
      </c>
      <c r="AC111" s="142" t="str">
        <f>IF(AA111&gt;0,VLOOKUP(Бланк!$I$8,D111:F111,3,FALSE),"")</f>
        <v/>
      </c>
      <c r="AD111" s="142" t="e">
        <f t="shared" si="59"/>
        <v>#N/A</v>
      </c>
      <c r="BA111" s="142">
        <f>IF(ISNUMBER(SEARCH(Бланк!$I$10,D111)),MAX($BA$1:BA110)+1,0)</f>
        <v>0</v>
      </c>
      <c r="BB111" s="142" t="e">
        <f>VLOOKUP(F111,Профиль!A111:AI1625,2,FALSE)</f>
        <v>#N/A</v>
      </c>
      <c r="BC111" s="142" t="str">
        <f>IF(BA111&gt;0,VLOOKUP(Бланк!$I$10,D111:F111,3,FALSE),"")</f>
        <v/>
      </c>
      <c r="BD111" s="142" t="e">
        <f t="shared" si="60"/>
        <v>#N/A</v>
      </c>
      <c r="BE111" s="142" t="e">
        <f t="shared" si="61"/>
        <v>#N/A</v>
      </c>
      <c r="CA111" s="142">
        <f>IF(ISNUMBER(SEARCH(Бланк!$I$12,D111)),MAX($CA$1:CA110)+1,0)</f>
        <v>0</v>
      </c>
      <c r="CB111" s="142" t="e">
        <f>VLOOKUP(F111,Профиль!A111:AI1625,2,FALSE)</f>
        <v>#N/A</v>
      </c>
      <c r="CC111" s="142" t="str">
        <f>IF(CA111&gt;0,VLOOKUP(Бланк!$I$12,D111:F111,3,FALSE),"")</f>
        <v/>
      </c>
      <c r="CD111" s="142" t="e">
        <f t="shared" si="62"/>
        <v>#N/A</v>
      </c>
      <c r="CE111" s="142" t="e">
        <f t="shared" si="63"/>
        <v>#N/A</v>
      </c>
      <c r="CF111" s="142" t="str">
        <f>IF(ISERROR(CE111),"",INDEX(Профиль!$B$2:BV309,CE111,2))</f>
        <v/>
      </c>
      <c r="CG111" s="142" t="e">
        <f t="shared" si="64"/>
        <v>#N/A</v>
      </c>
      <c r="CI111" s="142" t="str">
        <f t="shared" si="65"/>
        <v/>
      </c>
      <c r="DA111" s="142">
        <f>IF(ISNUMBER(SEARCH(Бланк!$I$14,D111)),MAX($DA$1:DA110)+1,0)</f>
        <v>0</v>
      </c>
      <c r="DB111" s="142" t="e">
        <f>VLOOKUP(F111,Профиль!A111:BI1625,2,FALSE)</f>
        <v>#N/A</v>
      </c>
      <c r="DC111" s="142" t="str">
        <f>IF(DA111&gt;0,VLOOKUP(Бланк!$I$14,D111:F111,3,FALSE),"")</f>
        <v/>
      </c>
      <c r="DD111" s="142" t="e">
        <f t="shared" si="66"/>
        <v>#N/A</v>
      </c>
      <c r="DE111" s="142" t="e">
        <f t="shared" si="67"/>
        <v>#N/A</v>
      </c>
      <c r="DF111" s="142" t="str">
        <f>IF(ISERROR(DE111),"",INDEX(Профиль!$B$2:CV309,DE111,2))</f>
        <v/>
      </c>
      <c r="DG111" s="142" t="e">
        <f t="shared" si="68"/>
        <v>#N/A</v>
      </c>
      <c r="EA111" s="142">
        <f>IF(ISNUMBER(SEARCH(Бланк!$I$16,D111)),MAX($EA$1:EA110)+1,0)</f>
        <v>0</v>
      </c>
      <c r="EB111" s="142" t="e">
        <f>VLOOKUP(F111,Профиль!A111:CI1625,2,FALSE)</f>
        <v>#N/A</v>
      </c>
      <c r="EC111" s="142" t="str">
        <f>IF(EA111&gt;0,VLOOKUP(Бланк!$I$16,D111:F111,3,FALSE),"")</f>
        <v/>
      </c>
      <c r="ED111" s="142" t="e">
        <f t="shared" si="69"/>
        <v>#N/A</v>
      </c>
      <c r="EE111" s="142" t="e">
        <f t="shared" si="70"/>
        <v>#N/A</v>
      </c>
      <c r="EF111" s="142" t="str">
        <f>IF(ISERROR(EE111),"",INDEX(Профиль!$B$2:DV309,EE111,2))</f>
        <v/>
      </c>
      <c r="EG111" s="142" t="e">
        <f t="shared" si="71"/>
        <v>#N/A</v>
      </c>
      <c r="FA111" s="142">
        <f>IF(ISNUMBER(SEARCH(Бланк!$I$18,D111)),MAX($FA$1:FA110)+1,0)</f>
        <v>0</v>
      </c>
      <c r="FB111" s="142" t="e">
        <f>VLOOKUP(F111,Профиль!A111:DI1625,2,FALSE)</f>
        <v>#N/A</v>
      </c>
      <c r="FC111" s="142" t="str">
        <f>IF(FA111&gt;0,VLOOKUP(Бланк!$I$18,D111:F111,3,FALSE),"")</f>
        <v/>
      </c>
      <c r="FD111" s="142" t="e">
        <f t="shared" si="72"/>
        <v>#N/A</v>
      </c>
      <c r="FE111" s="142" t="e">
        <f t="shared" si="73"/>
        <v>#N/A</v>
      </c>
      <c r="FF111" s="142" t="str">
        <f>IF(ISERROR(FE111),"",INDEX(Профиль!$B$2:EV309,FE111,2))</f>
        <v/>
      </c>
      <c r="FG111" s="142" t="e">
        <f t="shared" si="74"/>
        <v>#N/A</v>
      </c>
      <c r="FI111" s="142" t="str">
        <f t="shared" si="75"/>
        <v/>
      </c>
      <c r="FJ111" s="142" t="e">
        <f t="shared" si="76"/>
        <v>#N/A</v>
      </c>
      <c r="GA111" s="142">
        <f>IF(ISNUMBER(SEARCH(Бланк!$I$20,D111)),MAX($GA$1:GA110)+1,0)</f>
        <v>0</v>
      </c>
      <c r="GB111" s="142" t="e">
        <f>VLOOKUP(F111,Профиль!A111:EI1625,2,FALSE)</f>
        <v>#N/A</v>
      </c>
      <c r="GC111" s="142" t="str">
        <f>IF(GA111&gt;0,VLOOKUP(Бланк!$I$20,D111:F111,3,FALSE),"")</f>
        <v/>
      </c>
      <c r="GD111" s="142" t="e">
        <f t="shared" si="77"/>
        <v>#N/A</v>
      </c>
      <c r="GE111" s="142" t="e">
        <f t="shared" si="78"/>
        <v>#N/A</v>
      </c>
      <c r="GF111" s="142" t="str">
        <f>IF(ISERROR(GE111),"",INDEX(Профиль!$B$2:FV309,GE111,2))</f>
        <v/>
      </c>
      <c r="GG111" s="142" t="e">
        <f t="shared" si="79"/>
        <v>#N/A</v>
      </c>
      <c r="GI111" s="142" t="str">
        <f t="shared" si="80"/>
        <v/>
      </c>
      <c r="GJ111" s="142" t="e">
        <f t="shared" si="81"/>
        <v>#N/A</v>
      </c>
      <c r="HA111" s="142">
        <f>IF(ISNUMBER(SEARCH(Бланк!$I$22,D111)),MAX($HA$1:HA110)+1,0)</f>
        <v>0</v>
      </c>
      <c r="HB111" s="142" t="e">
        <f>VLOOKUP(F111,Профиль!A111:FI1625,2,FALSE)</f>
        <v>#N/A</v>
      </c>
      <c r="HC111" s="142" t="str">
        <f>IF(HA111&gt;0,VLOOKUP(Бланк!$I$22,D111:F111,3,FALSE),"")</f>
        <v/>
      </c>
      <c r="HD111" s="142" t="e">
        <f t="shared" si="82"/>
        <v>#N/A</v>
      </c>
      <c r="HE111" s="142" t="e">
        <f t="shared" si="83"/>
        <v>#N/A</v>
      </c>
      <c r="HF111" s="142" t="str">
        <f>IF(ISERROR(HE111),"",INDEX(Профиль!$B$2:GV309,HE111,2))</f>
        <v/>
      </c>
      <c r="HG111" s="142" t="e">
        <f t="shared" si="84"/>
        <v>#N/A</v>
      </c>
      <c r="IA111" s="142">
        <f>IF(ISNUMBER(SEARCH(Бланк!$I$24,D111)),MAX($IA$1:IA110)+1,0)</f>
        <v>0</v>
      </c>
      <c r="IB111" s="142" t="e">
        <f>VLOOKUP(F111,Профиль!A111:GI1625,2,FALSE)</f>
        <v>#N/A</v>
      </c>
      <c r="IC111" s="142" t="str">
        <f>IF(IA111&gt;0,VLOOKUP(Бланк!$I$24,D111:F111,3,FALSE),"")</f>
        <v/>
      </c>
      <c r="ID111" s="142" t="e">
        <f t="shared" si="85"/>
        <v>#N/A</v>
      </c>
      <c r="IE111" s="142" t="e">
        <f t="shared" si="86"/>
        <v>#N/A</v>
      </c>
      <c r="IF111" s="142" t="str">
        <f>IF(ISERROR(IE111),"",INDEX(Профиль!$B$2:HV309,IE111,2))</f>
        <v/>
      </c>
      <c r="IG111" s="142" t="e">
        <f>VLOOKUP(ROW(EA110),IA$2:$IC$201,3,FALSE)</f>
        <v>#N/A</v>
      </c>
      <c r="IJ111" s="142" t="e">
        <f t="shared" si="87"/>
        <v>#N/A</v>
      </c>
    </row>
    <row r="112" spans="1:244" x14ac:dyDescent="0.25">
      <c r="A112" s="142">
        <v>112</v>
      </c>
      <c r="B112" s="142">
        <f>IF(AND($E$1="ПУСТО",Профиль!B112&lt;&gt;""),MAX($B$1:B111)+1,IF(ISNUMBER(SEARCH($E$1,Профиль!G112)),MAX($B$1:B111)+1,0))</f>
        <v>0</v>
      </c>
      <c r="D112" s="142" t="str">
        <f>IF(ISERROR(F112),"",INDEX(Профиль!$B$2:$E$1001,F112,1))</f>
        <v/>
      </c>
      <c r="E112" s="142" t="str">
        <f>IF(ISERROR(F112),"",INDEX(Профиль!$B$2:$E$1001,F112,2))</f>
        <v/>
      </c>
      <c r="F112" s="142" t="e">
        <f>MATCH(ROW(A111),$B$2:B118,0)</f>
        <v>#N/A</v>
      </c>
      <c r="G112" s="142" t="str">
        <f>IF(AND(COUNTIF(D$2:D112,D112)=1,D112&lt;&gt;""),COUNT(G$1:G111)+1,"")</f>
        <v/>
      </c>
      <c r="H112" s="142" t="str">
        <f t="shared" si="52"/>
        <v/>
      </c>
      <c r="I112" s="142" t="e">
        <f t="shared" si="53"/>
        <v>#N/A</v>
      </c>
      <c r="J112" s="142">
        <f>IF(ISNUMBER(SEARCH(Бланк!$I$6,D112)),MAX($J$1:J111)+1,0)</f>
        <v>0</v>
      </c>
      <c r="K112" s="142" t="e">
        <f>VLOOKUP(F112,Профиль!A112:AI1626,2,FALSE)</f>
        <v>#N/A</v>
      </c>
      <c r="L112" s="142" t="str">
        <f>IF(J112&gt;0,VLOOKUP(Бланк!$I$6,D112:F122,3,FALSE),"")</f>
        <v/>
      </c>
      <c r="M112" s="142" t="e">
        <f t="shared" si="54"/>
        <v>#N/A</v>
      </c>
      <c r="N112" s="142" t="e">
        <f t="shared" si="55"/>
        <v>#N/A</v>
      </c>
      <c r="O112" s="142" t="str">
        <f>IF(ISERROR(N112),"",INDEX(Профиль!$B$2:DD15116,N112,2))</f>
        <v/>
      </c>
      <c r="P112" s="142" t="e">
        <f t="shared" si="56"/>
        <v>#N/A</v>
      </c>
      <c r="Q112" s="142">
        <f>IF(ISNUMBER(SEARCH(Бланк!$K$6,O112)),MAX($Q$1:Q111)+1,0)</f>
        <v>0</v>
      </c>
      <c r="R112" s="142" t="str">
        <f t="shared" si="57"/>
        <v/>
      </c>
      <c r="S112" s="142" t="e">
        <f t="shared" si="58"/>
        <v>#N/A</v>
      </c>
      <c r="AA112" s="142">
        <f>IF(ISNUMBER(SEARCH(Бланк!$I$8,D112)),MAX($AA$1:AA111)+1,0)</f>
        <v>0</v>
      </c>
      <c r="AB112" s="142" t="e">
        <f>VLOOKUP(F112,Профиль!A112:AI1626,2,FALSE)</f>
        <v>#N/A</v>
      </c>
      <c r="AC112" s="142" t="str">
        <f>IF(AA112&gt;0,VLOOKUP(Бланк!$I$8,D112:F112,3,FALSE),"")</f>
        <v/>
      </c>
      <c r="AD112" s="142" t="e">
        <f t="shared" si="59"/>
        <v>#N/A</v>
      </c>
      <c r="BA112" s="142">
        <f>IF(ISNUMBER(SEARCH(Бланк!$I$10,D112)),MAX($BA$1:BA111)+1,0)</f>
        <v>0</v>
      </c>
      <c r="BB112" s="142" t="e">
        <f>VLOOKUP(F112,Профиль!A112:AI1626,2,FALSE)</f>
        <v>#N/A</v>
      </c>
      <c r="BC112" s="142" t="str">
        <f>IF(BA112&gt;0,VLOOKUP(Бланк!$I$10,D112:F112,3,FALSE),"")</f>
        <v/>
      </c>
      <c r="BD112" s="142" t="e">
        <f t="shared" si="60"/>
        <v>#N/A</v>
      </c>
      <c r="BE112" s="142" t="e">
        <f t="shared" si="61"/>
        <v>#N/A</v>
      </c>
      <c r="CA112" s="142">
        <f>IF(ISNUMBER(SEARCH(Бланк!$I$12,D112)),MAX($CA$1:CA111)+1,0)</f>
        <v>0</v>
      </c>
      <c r="CB112" s="142" t="e">
        <f>VLOOKUP(F112,Профиль!A112:AI1626,2,FALSE)</f>
        <v>#N/A</v>
      </c>
      <c r="CC112" s="142" t="str">
        <f>IF(CA112&gt;0,VLOOKUP(Бланк!$I$12,D112:F112,3,FALSE),"")</f>
        <v/>
      </c>
      <c r="CD112" s="142" t="e">
        <f t="shared" si="62"/>
        <v>#N/A</v>
      </c>
      <c r="CE112" s="142" t="e">
        <f t="shared" si="63"/>
        <v>#N/A</v>
      </c>
      <c r="CF112" s="142" t="str">
        <f>IF(ISERROR(CE112),"",INDEX(Профиль!$B$2:BV310,CE112,2))</f>
        <v/>
      </c>
      <c r="CG112" s="142" t="e">
        <f t="shared" si="64"/>
        <v>#N/A</v>
      </c>
      <c r="CI112" s="142" t="str">
        <f t="shared" si="65"/>
        <v/>
      </c>
      <c r="DA112" s="142">
        <f>IF(ISNUMBER(SEARCH(Бланк!$I$14,D112)),MAX($DA$1:DA111)+1,0)</f>
        <v>0</v>
      </c>
      <c r="DB112" s="142" t="e">
        <f>VLOOKUP(F112,Профиль!A112:BI1626,2,FALSE)</f>
        <v>#N/A</v>
      </c>
      <c r="DC112" s="142" t="str">
        <f>IF(DA112&gt;0,VLOOKUP(Бланк!$I$14,D112:F112,3,FALSE),"")</f>
        <v/>
      </c>
      <c r="DD112" s="142" t="e">
        <f t="shared" si="66"/>
        <v>#N/A</v>
      </c>
      <c r="DE112" s="142" t="e">
        <f t="shared" si="67"/>
        <v>#N/A</v>
      </c>
      <c r="DF112" s="142" t="str">
        <f>IF(ISERROR(DE112),"",INDEX(Профиль!$B$2:CV310,DE112,2))</f>
        <v/>
      </c>
      <c r="DG112" s="142" t="e">
        <f t="shared" si="68"/>
        <v>#N/A</v>
      </c>
      <c r="EA112" s="142">
        <f>IF(ISNUMBER(SEARCH(Бланк!$I$16,D112)),MAX($EA$1:EA111)+1,0)</f>
        <v>0</v>
      </c>
      <c r="EB112" s="142" t="e">
        <f>VLOOKUP(F112,Профиль!A112:CI1626,2,FALSE)</f>
        <v>#N/A</v>
      </c>
      <c r="EC112" s="142" t="str">
        <f>IF(EA112&gt;0,VLOOKUP(Бланк!$I$16,D112:F112,3,FALSE),"")</f>
        <v/>
      </c>
      <c r="ED112" s="142" t="e">
        <f t="shared" si="69"/>
        <v>#N/A</v>
      </c>
      <c r="EE112" s="142" t="e">
        <f t="shared" si="70"/>
        <v>#N/A</v>
      </c>
      <c r="EF112" s="142" t="str">
        <f>IF(ISERROR(EE112),"",INDEX(Профиль!$B$2:DV310,EE112,2))</f>
        <v/>
      </c>
      <c r="EG112" s="142" t="e">
        <f t="shared" si="71"/>
        <v>#N/A</v>
      </c>
      <c r="FA112" s="142">
        <f>IF(ISNUMBER(SEARCH(Бланк!$I$18,D112)),MAX($FA$1:FA111)+1,0)</f>
        <v>0</v>
      </c>
      <c r="FB112" s="142" t="e">
        <f>VLOOKUP(F112,Профиль!A112:DI1626,2,FALSE)</f>
        <v>#N/A</v>
      </c>
      <c r="FC112" s="142" t="str">
        <f>IF(FA112&gt;0,VLOOKUP(Бланк!$I$18,D112:F112,3,FALSE),"")</f>
        <v/>
      </c>
      <c r="FD112" s="142" t="e">
        <f t="shared" si="72"/>
        <v>#N/A</v>
      </c>
      <c r="FE112" s="142" t="e">
        <f t="shared" si="73"/>
        <v>#N/A</v>
      </c>
      <c r="FF112" s="142" t="str">
        <f>IF(ISERROR(FE112),"",INDEX(Профиль!$B$2:EV310,FE112,2))</f>
        <v/>
      </c>
      <c r="FG112" s="142" t="e">
        <f t="shared" si="74"/>
        <v>#N/A</v>
      </c>
      <c r="FI112" s="142" t="str">
        <f t="shared" si="75"/>
        <v/>
      </c>
      <c r="FJ112" s="142" t="e">
        <f t="shared" si="76"/>
        <v>#N/A</v>
      </c>
      <c r="GA112" s="142">
        <f>IF(ISNUMBER(SEARCH(Бланк!$I$20,D112)),MAX($GA$1:GA111)+1,0)</f>
        <v>0</v>
      </c>
      <c r="GB112" s="142" t="e">
        <f>VLOOKUP(F112,Профиль!A112:EI1626,2,FALSE)</f>
        <v>#N/A</v>
      </c>
      <c r="GC112" s="142" t="str">
        <f>IF(GA112&gt;0,VLOOKUP(Бланк!$I$20,D112:F112,3,FALSE),"")</f>
        <v/>
      </c>
      <c r="GD112" s="142" t="e">
        <f t="shared" si="77"/>
        <v>#N/A</v>
      </c>
      <c r="GE112" s="142" t="e">
        <f t="shared" si="78"/>
        <v>#N/A</v>
      </c>
      <c r="GF112" s="142" t="str">
        <f>IF(ISERROR(GE112),"",INDEX(Профиль!$B$2:FV310,GE112,2))</f>
        <v/>
      </c>
      <c r="GG112" s="142" t="e">
        <f t="shared" si="79"/>
        <v>#N/A</v>
      </c>
      <c r="GI112" s="142" t="str">
        <f t="shared" si="80"/>
        <v/>
      </c>
      <c r="GJ112" s="142" t="e">
        <f t="shared" si="81"/>
        <v>#N/A</v>
      </c>
      <c r="HA112" s="142">
        <f>IF(ISNUMBER(SEARCH(Бланк!$I$22,D112)),MAX($HA$1:HA111)+1,0)</f>
        <v>0</v>
      </c>
      <c r="HB112" s="142" t="e">
        <f>VLOOKUP(F112,Профиль!A112:FI1626,2,FALSE)</f>
        <v>#N/A</v>
      </c>
      <c r="HC112" s="142" t="str">
        <f>IF(HA112&gt;0,VLOOKUP(Бланк!$I$22,D112:F112,3,FALSE),"")</f>
        <v/>
      </c>
      <c r="HD112" s="142" t="e">
        <f t="shared" si="82"/>
        <v>#N/A</v>
      </c>
      <c r="HE112" s="142" t="e">
        <f t="shared" si="83"/>
        <v>#N/A</v>
      </c>
      <c r="HF112" s="142" t="str">
        <f>IF(ISERROR(HE112),"",INDEX(Профиль!$B$2:GV310,HE112,2))</f>
        <v/>
      </c>
      <c r="HG112" s="142" t="e">
        <f t="shared" si="84"/>
        <v>#N/A</v>
      </c>
      <c r="IA112" s="142">
        <f>IF(ISNUMBER(SEARCH(Бланк!$I$24,D112)),MAX($IA$1:IA111)+1,0)</f>
        <v>0</v>
      </c>
      <c r="IB112" s="142" t="e">
        <f>VLOOKUP(F112,Профиль!A112:GI1626,2,FALSE)</f>
        <v>#N/A</v>
      </c>
      <c r="IC112" s="142" t="str">
        <f>IF(IA112&gt;0,VLOOKUP(Бланк!$I$24,D112:F112,3,FALSE),"")</f>
        <v/>
      </c>
      <c r="ID112" s="142" t="e">
        <f t="shared" si="85"/>
        <v>#N/A</v>
      </c>
      <c r="IE112" s="142" t="e">
        <f t="shared" si="86"/>
        <v>#N/A</v>
      </c>
      <c r="IF112" s="142" t="str">
        <f>IF(ISERROR(IE112),"",INDEX(Профиль!$B$2:HV310,IE112,2))</f>
        <v/>
      </c>
      <c r="IG112" s="142" t="e">
        <f>VLOOKUP(ROW(EA111),IA$2:$IC$201,3,FALSE)</f>
        <v>#N/A</v>
      </c>
      <c r="IJ112" s="142" t="e">
        <f t="shared" si="87"/>
        <v>#N/A</v>
      </c>
    </row>
    <row r="113" spans="1:244" x14ac:dyDescent="0.25">
      <c r="A113" s="142">
        <v>113</v>
      </c>
      <c r="B113" s="142">
        <f>IF(AND($E$1="ПУСТО",Профиль!B113&lt;&gt;""),MAX($B$1:B112)+1,IF(ISNUMBER(SEARCH($E$1,Профиль!G113)),MAX($B$1:B112)+1,0))</f>
        <v>0</v>
      </c>
      <c r="D113" s="142" t="str">
        <f>IF(ISERROR(F113),"",INDEX(Профиль!$B$2:$E$1001,F113,1))</f>
        <v/>
      </c>
      <c r="E113" s="142" t="str">
        <f>IF(ISERROR(F113),"",INDEX(Профиль!$B$2:$E$1001,F113,2))</f>
        <v/>
      </c>
      <c r="F113" s="142" t="e">
        <f>MATCH(ROW(A112),$B$2:B119,0)</f>
        <v>#N/A</v>
      </c>
      <c r="G113" s="142" t="str">
        <f>IF(AND(COUNTIF(D$2:D113,D113)=1,D113&lt;&gt;""),COUNT(G$1:G112)+1,"")</f>
        <v/>
      </c>
      <c r="H113" s="142" t="str">
        <f t="shared" si="52"/>
        <v/>
      </c>
      <c r="I113" s="142" t="e">
        <f t="shared" si="53"/>
        <v>#N/A</v>
      </c>
      <c r="J113" s="142">
        <f>IF(ISNUMBER(SEARCH(Бланк!$I$6,D113)),MAX($J$1:J112)+1,0)</f>
        <v>0</v>
      </c>
      <c r="K113" s="142" t="e">
        <f>VLOOKUP(F113,Профиль!A113:AI1627,2,FALSE)</f>
        <v>#N/A</v>
      </c>
      <c r="L113" s="142" t="str">
        <f>IF(J113&gt;0,VLOOKUP(Бланк!$I$6,D113:F123,3,FALSE),"")</f>
        <v/>
      </c>
      <c r="M113" s="142" t="e">
        <f t="shared" si="54"/>
        <v>#N/A</v>
      </c>
      <c r="N113" s="142" t="e">
        <f t="shared" si="55"/>
        <v>#N/A</v>
      </c>
      <c r="O113" s="142" t="str">
        <f>IF(ISERROR(N113),"",INDEX(Профиль!$B$2:DD15117,N113,2))</f>
        <v/>
      </c>
      <c r="P113" s="142" t="e">
        <f t="shared" si="56"/>
        <v>#N/A</v>
      </c>
      <c r="Q113" s="142">
        <f>IF(ISNUMBER(SEARCH(Бланк!$K$6,O113)),MAX($Q$1:Q112)+1,0)</f>
        <v>0</v>
      </c>
      <c r="R113" s="142" t="str">
        <f t="shared" si="57"/>
        <v/>
      </c>
      <c r="S113" s="142" t="e">
        <f t="shared" si="58"/>
        <v>#N/A</v>
      </c>
      <c r="AA113" s="142">
        <f>IF(ISNUMBER(SEARCH(Бланк!$I$8,D113)),MAX($AA$1:AA112)+1,0)</f>
        <v>0</v>
      </c>
      <c r="AB113" s="142" t="e">
        <f>VLOOKUP(F113,Профиль!A113:AI1627,2,FALSE)</f>
        <v>#N/A</v>
      </c>
      <c r="AC113" s="142" t="str">
        <f>IF(AA113&gt;0,VLOOKUP(Бланк!$I$8,D113:F113,3,FALSE),"")</f>
        <v/>
      </c>
      <c r="AD113" s="142" t="e">
        <f t="shared" si="59"/>
        <v>#N/A</v>
      </c>
      <c r="BA113" s="142">
        <f>IF(ISNUMBER(SEARCH(Бланк!$I$10,D113)),MAX($BA$1:BA112)+1,0)</f>
        <v>0</v>
      </c>
      <c r="BB113" s="142" t="e">
        <f>VLOOKUP(F113,Профиль!A113:AI1627,2,FALSE)</f>
        <v>#N/A</v>
      </c>
      <c r="BC113" s="142" t="str">
        <f>IF(BA113&gt;0,VLOOKUP(Бланк!$I$10,D113:F113,3,FALSE),"")</f>
        <v/>
      </c>
      <c r="BD113" s="142" t="e">
        <f t="shared" si="60"/>
        <v>#N/A</v>
      </c>
      <c r="BE113" s="142" t="e">
        <f t="shared" si="61"/>
        <v>#N/A</v>
      </c>
      <c r="CA113" s="142">
        <f>IF(ISNUMBER(SEARCH(Бланк!$I$12,D113)),MAX($CA$1:CA112)+1,0)</f>
        <v>0</v>
      </c>
      <c r="CB113" s="142" t="e">
        <f>VLOOKUP(F113,Профиль!A113:AI1627,2,FALSE)</f>
        <v>#N/A</v>
      </c>
      <c r="CC113" s="142" t="str">
        <f>IF(CA113&gt;0,VLOOKUP(Бланк!$I$12,D113:F113,3,FALSE),"")</f>
        <v/>
      </c>
      <c r="CD113" s="142" t="e">
        <f t="shared" si="62"/>
        <v>#N/A</v>
      </c>
      <c r="CE113" s="142" t="e">
        <f t="shared" si="63"/>
        <v>#N/A</v>
      </c>
      <c r="CF113" s="142" t="str">
        <f>IF(ISERROR(CE113),"",INDEX(Профиль!$B$2:BV311,CE113,2))</f>
        <v/>
      </c>
      <c r="CG113" s="142" t="e">
        <f t="shared" si="64"/>
        <v>#N/A</v>
      </c>
      <c r="CI113" s="142" t="str">
        <f t="shared" si="65"/>
        <v/>
      </c>
      <c r="DA113" s="142">
        <f>IF(ISNUMBER(SEARCH(Бланк!$I$14,D113)),MAX($DA$1:DA112)+1,0)</f>
        <v>0</v>
      </c>
      <c r="DB113" s="142" t="e">
        <f>VLOOKUP(F113,Профиль!A113:BI1627,2,FALSE)</f>
        <v>#N/A</v>
      </c>
      <c r="DC113" s="142" t="str">
        <f>IF(DA113&gt;0,VLOOKUP(Бланк!$I$14,D113:F113,3,FALSE),"")</f>
        <v/>
      </c>
      <c r="DD113" s="142" t="e">
        <f t="shared" si="66"/>
        <v>#N/A</v>
      </c>
      <c r="DE113" s="142" t="e">
        <f t="shared" si="67"/>
        <v>#N/A</v>
      </c>
      <c r="DF113" s="142" t="str">
        <f>IF(ISERROR(DE113),"",INDEX(Профиль!$B$2:CV311,DE113,2))</f>
        <v/>
      </c>
      <c r="DG113" s="142" t="e">
        <f t="shared" si="68"/>
        <v>#N/A</v>
      </c>
      <c r="EA113" s="142">
        <f>IF(ISNUMBER(SEARCH(Бланк!$I$16,D113)),MAX($EA$1:EA112)+1,0)</f>
        <v>0</v>
      </c>
      <c r="EB113" s="142" t="e">
        <f>VLOOKUP(F113,Профиль!A113:CI1627,2,FALSE)</f>
        <v>#N/A</v>
      </c>
      <c r="EC113" s="142" t="str">
        <f>IF(EA113&gt;0,VLOOKUP(Бланк!$I$16,D113:F113,3,FALSE),"")</f>
        <v/>
      </c>
      <c r="ED113" s="142" t="e">
        <f t="shared" si="69"/>
        <v>#N/A</v>
      </c>
      <c r="EE113" s="142" t="e">
        <f t="shared" si="70"/>
        <v>#N/A</v>
      </c>
      <c r="EF113" s="142" t="str">
        <f>IF(ISERROR(EE113),"",INDEX(Профиль!$B$2:DV311,EE113,2))</f>
        <v/>
      </c>
      <c r="EG113" s="142" t="e">
        <f t="shared" si="71"/>
        <v>#N/A</v>
      </c>
      <c r="FA113" s="142">
        <f>IF(ISNUMBER(SEARCH(Бланк!$I$18,D113)),MAX($FA$1:FA112)+1,0)</f>
        <v>0</v>
      </c>
      <c r="FB113" s="142" t="e">
        <f>VLOOKUP(F113,Профиль!A113:DI1627,2,FALSE)</f>
        <v>#N/A</v>
      </c>
      <c r="FC113" s="142" t="str">
        <f>IF(FA113&gt;0,VLOOKUP(Бланк!$I$18,D113:F113,3,FALSE),"")</f>
        <v/>
      </c>
      <c r="FD113" s="142" t="e">
        <f t="shared" si="72"/>
        <v>#N/A</v>
      </c>
      <c r="FE113" s="142" t="e">
        <f t="shared" si="73"/>
        <v>#N/A</v>
      </c>
      <c r="FF113" s="142" t="str">
        <f>IF(ISERROR(FE113),"",INDEX(Профиль!$B$2:EV311,FE113,2))</f>
        <v/>
      </c>
      <c r="FG113" s="142" t="e">
        <f t="shared" si="74"/>
        <v>#N/A</v>
      </c>
      <c r="FI113" s="142" t="str">
        <f t="shared" si="75"/>
        <v/>
      </c>
      <c r="FJ113" s="142" t="e">
        <f t="shared" si="76"/>
        <v>#N/A</v>
      </c>
      <c r="GA113" s="142">
        <f>IF(ISNUMBER(SEARCH(Бланк!$I$20,D113)),MAX($GA$1:GA112)+1,0)</f>
        <v>0</v>
      </c>
      <c r="GB113" s="142" t="e">
        <f>VLOOKUP(F113,Профиль!A113:EI1627,2,FALSE)</f>
        <v>#N/A</v>
      </c>
      <c r="GC113" s="142" t="str">
        <f>IF(GA113&gt;0,VLOOKUP(Бланк!$I$20,D113:F113,3,FALSE),"")</f>
        <v/>
      </c>
      <c r="GD113" s="142" t="e">
        <f t="shared" si="77"/>
        <v>#N/A</v>
      </c>
      <c r="GE113" s="142" t="e">
        <f t="shared" si="78"/>
        <v>#N/A</v>
      </c>
      <c r="GF113" s="142" t="str">
        <f>IF(ISERROR(GE113),"",INDEX(Профиль!$B$2:FV311,GE113,2))</f>
        <v/>
      </c>
      <c r="GG113" s="142" t="e">
        <f t="shared" si="79"/>
        <v>#N/A</v>
      </c>
      <c r="GI113" s="142" t="str">
        <f t="shared" si="80"/>
        <v/>
      </c>
      <c r="GJ113" s="142" t="e">
        <f t="shared" si="81"/>
        <v>#N/A</v>
      </c>
      <c r="HA113" s="142">
        <f>IF(ISNUMBER(SEARCH(Бланк!$I$22,D113)),MAX($HA$1:HA112)+1,0)</f>
        <v>0</v>
      </c>
      <c r="HB113" s="142" t="e">
        <f>VLOOKUP(F113,Профиль!A113:FI1627,2,FALSE)</f>
        <v>#N/A</v>
      </c>
      <c r="HC113" s="142" t="str">
        <f>IF(HA113&gt;0,VLOOKUP(Бланк!$I$22,D113:F113,3,FALSE),"")</f>
        <v/>
      </c>
      <c r="HD113" s="142" t="e">
        <f t="shared" si="82"/>
        <v>#N/A</v>
      </c>
      <c r="HE113" s="142" t="e">
        <f t="shared" si="83"/>
        <v>#N/A</v>
      </c>
      <c r="HF113" s="142" t="str">
        <f>IF(ISERROR(HE113),"",INDEX(Профиль!$B$2:GV311,HE113,2))</f>
        <v/>
      </c>
      <c r="HG113" s="142" t="e">
        <f t="shared" si="84"/>
        <v>#N/A</v>
      </c>
      <c r="IA113" s="142">
        <f>IF(ISNUMBER(SEARCH(Бланк!$I$24,D113)),MAX($IA$1:IA112)+1,0)</f>
        <v>0</v>
      </c>
      <c r="IB113" s="142" t="e">
        <f>VLOOKUP(F113,Профиль!A113:GI1627,2,FALSE)</f>
        <v>#N/A</v>
      </c>
      <c r="IC113" s="142" t="str">
        <f>IF(IA113&gt;0,VLOOKUP(Бланк!$I$24,D113:F113,3,FALSE),"")</f>
        <v/>
      </c>
      <c r="ID113" s="142" t="e">
        <f t="shared" si="85"/>
        <v>#N/A</v>
      </c>
      <c r="IE113" s="142" t="e">
        <f t="shared" si="86"/>
        <v>#N/A</v>
      </c>
      <c r="IF113" s="142" t="str">
        <f>IF(ISERROR(IE113),"",INDEX(Профиль!$B$2:HV311,IE113,2))</f>
        <v/>
      </c>
      <c r="IG113" s="142" t="e">
        <f>VLOOKUP(ROW(EA112),IA$2:$IC$201,3,FALSE)</f>
        <v>#N/A</v>
      </c>
      <c r="IJ113" s="142" t="e">
        <f t="shared" si="87"/>
        <v>#N/A</v>
      </c>
    </row>
    <row r="114" spans="1:244" x14ac:dyDescent="0.25">
      <c r="A114" s="142">
        <v>114</v>
      </c>
      <c r="B114" s="142">
        <f>IF(AND($E$1="ПУСТО",Профиль!B114&lt;&gt;""),MAX($B$1:B113)+1,IF(ISNUMBER(SEARCH($E$1,Профиль!G114)),MAX($B$1:B113)+1,0))</f>
        <v>0</v>
      </c>
      <c r="D114" s="142" t="str">
        <f>IF(ISERROR(F114),"",INDEX(Профиль!$B$2:$E$1001,F114,1))</f>
        <v/>
      </c>
      <c r="E114" s="142" t="str">
        <f>IF(ISERROR(F114),"",INDEX(Профиль!$B$2:$E$1001,F114,2))</f>
        <v/>
      </c>
      <c r="F114" s="142" t="e">
        <f>MATCH(ROW(A113),$B$2:B120,0)</f>
        <v>#N/A</v>
      </c>
      <c r="G114" s="142" t="str">
        <f>IF(AND(COUNTIF(D$2:D114,D114)=1,D114&lt;&gt;""),COUNT(G$1:G113)+1,"")</f>
        <v/>
      </c>
      <c r="H114" s="142" t="str">
        <f t="shared" si="52"/>
        <v/>
      </c>
      <c r="I114" s="142" t="e">
        <f t="shared" si="53"/>
        <v>#N/A</v>
      </c>
      <c r="J114" s="142">
        <f>IF(ISNUMBER(SEARCH(Бланк!$I$6,D114)),MAX($J$1:J113)+1,0)</f>
        <v>0</v>
      </c>
      <c r="K114" s="142" t="e">
        <f>VLOOKUP(F114,Профиль!A114:AI1628,2,FALSE)</f>
        <v>#N/A</v>
      </c>
      <c r="L114" s="142" t="str">
        <f>IF(J114&gt;0,VLOOKUP(Бланк!$I$6,D114:F124,3,FALSE),"")</f>
        <v/>
      </c>
      <c r="M114" s="142" t="e">
        <f t="shared" si="54"/>
        <v>#N/A</v>
      </c>
      <c r="N114" s="142" t="e">
        <f t="shared" si="55"/>
        <v>#N/A</v>
      </c>
      <c r="O114" s="142" t="str">
        <f>IF(ISERROR(N114),"",INDEX(Профиль!$B$2:DD15118,N114,2))</f>
        <v/>
      </c>
      <c r="P114" s="142" t="e">
        <f t="shared" si="56"/>
        <v>#N/A</v>
      </c>
      <c r="Q114" s="142">
        <f>IF(ISNUMBER(SEARCH(Бланк!$K$6,O114)),MAX($Q$1:Q113)+1,0)</f>
        <v>0</v>
      </c>
      <c r="R114" s="142" t="str">
        <f t="shared" si="57"/>
        <v/>
      </c>
      <c r="S114" s="142" t="e">
        <f t="shared" si="58"/>
        <v>#N/A</v>
      </c>
      <c r="AA114" s="142">
        <f>IF(ISNUMBER(SEARCH(Бланк!$I$8,D114)),MAX($AA$1:AA113)+1,0)</f>
        <v>0</v>
      </c>
      <c r="AB114" s="142" t="e">
        <f>VLOOKUP(F114,Профиль!A114:AI1628,2,FALSE)</f>
        <v>#N/A</v>
      </c>
      <c r="AC114" s="142" t="str">
        <f>IF(AA114&gt;0,VLOOKUP(Бланк!$I$8,D114:F114,3,FALSE),"")</f>
        <v/>
      </c>
      <c r="AD114" s="142" t="e">
        <f t="shared" si="59"/>
        <v>#N/A</v>
      </c>
      <c r="BA114" s="142">
        <f>IF(ISNUMBER(SEARCH(Бланк!$I$10,D114)),MAX($BA$1:BA113)+1,0)</f>
        <v>0</v>
      </c>
      <c r="BB114" s="142" t="e">
        <f>VLOOKUP(F114,Профиль!A114:AI1628,2,FALSE)</f>
        <v>#N/A</v>
      </c>
      <c r="BC114" s="142" t="str">
        <f>IF(BA114&gt;0,VLOOKUP(Бланк!$I$10,D114:F114,3,FALSE),"")</f>
        <v/>
      </c>
      <c r="BD114" s="142" t="e">
        <f t="shared" si="60"/>
        <v>#N/A</v>
      </c>
      <c r="BE114" s="142" t="e">
        <f t="shared" si="61"/>
        <v>#N/A</v>
      </c>
      <c r="CA114" s="142">
        <f>IF(ISNUMBER(SEARCH(Бланк!$I$12,D114)),MAX($CA$1:CA113)+1,0)</f>
        <v>0</v>
      </c>
      <c r="CB114" s="142" t="e">
        <f>VLOOKUP(F114,Профиль!A114:AI1628,2,FALSE)</f>
        <v>#N/A</v>
      </c>
      <c r="CC114" s="142" t="str">
        <f>IF(CA114&gt;0,VLOOKUP(Бланк!$I$12,D114:F114,3,FALSE),"")</f>
        <v/>
      </c>
      <c r="CD114" s="142" t="e">
        <f t="shared" si="62"/>
        <v>#N/A</v>
      </c>
      <c r="CE114" s="142" t="e">
        <f t="shared" si="63"/>
        <v>#N/A</v>
      </c>
      <c r="CF114" s="142" t="str">
        <f>IF(ISERROR(CE114),"",INDEX(Профиль!$B$2:BV312,CE114,2))</f>
        <v/>
      </c>
      <c r="CG114" s="142" t="e">
        <f t="shared" si="64"/>
        <v>#N/A</v>
      </c>
      <c r="CI114" s="142" t="str">
        <f t="shared" si="65"/>
        <v/>
      </c>
      <c r="DA114" s="142">
        <f>IF(ISNUMBER(SEARCH(Бланк!$I$14,D114)),MAX($DA$1:DA113)+1,0)</f>
        <v>0</v>
      </c>
      <c r="DB114" s="142" t="e">
        <f>VLOOKUP(F114,Профиль!A114:BI1628,2,FALSE)</f>
        <v>#N/A</v>
      </c>
      <c r="DC114" s="142" t="str">
        <f>IF(DA114&gt;0,VLOOKUP(Бланк!$I$14,D114:F114,3,FALSE),"")</f>
        <v/>
      </c>
      <c r="DD114" s="142" t="e">
        <f t="shared" si="66"/>
        <v>#N/A</v>
      </c>
      <c r="DE114" s="142" t="e">
        <f t="shared" si="67"/>
        <v>#N/A</v>
      </c>
      <c r="DF114" s="142" t="str">
        <f>IF(ISERROR(DE114),"",INDEX(Профиль!$B$2:CV312,DE114,2))</f>
        <v/>
      </c>
      <c r="DG114" s="142" t="e">
        <f t="shared" si="68"/>
        <v>#N/A</v>
      </c>
      <c r="EA114" s="142">
        <f>IF(ISNUMBER(SEARCH(Бланк!$I$16,D114)),MAX($EA$1:EA113)+1,0)</f>
        <v>0</v>
      </c>
      <c r="EB114" s="142" t="e">
        <f>VLOOKUP(F114,Профиль!A114:CI1628,2,FALSE)</f>
        <v>#N/A</v>
      </c>
      <c r="EC114" s="142" t="str">
        <f>IF(EA114&gt;0,VLOOKUP(Бланк!$I$16,D114:F114,3,FALSE),"")</f>
        <v/>
      </c>
      <c r="ED114" s="142" t="e">
        <f t="shared" si="69"/>
        <v>#N/A</v>
      </c>
      <c r="EE114" s="142" t="e">
        <f t="shared" si="70"/>
        <v>#N/A</v>
      </c>
      <c r="EF114" s="142" t="str">
        <f>IF(ISERROR(EE114),"",INDEX(Профиль!$B$2:DV312,EE114,2))</f>
        <v/>
      </c>
      <c r="EG114" s="142" t="e">
        <f t="shared" si="71"/>
        <v>#N/A</v>
      </c>
      <c r="FA114" s="142">
        <f>IF(ISNUMBER(SEARCH(Бланк!$I$18,D114)),MAX($FA$1:FA113)+1,0)</f>
        <v>0</v>
      </c>
      <c r="FB114" s="142" t="e">
        <f>VLOOKUP(F114,Профиль!A114:DI1628,2,FALSE)</f>
        <v>#N/A</v>
      </c>
      <c r="FC114" s="142" t="str">
        <f>IF(FA114&gt;0,VLOOKUP(Бланк!$I$18,D114:F114,3,FALSE),"")</f>
        <v/>
      </c>
      <c r="FD114" s="142" t="e">
        <f t="shared" si="72"/>
        <v>#N/A</v>
      </c>
      <c r="FE114" s="142" t="e">
        <f t="shared" si="73"/>
        <v>#N/A</v>
      </c>
      <c r="FF114" s="142" t="str">
        <f>IF(ISERROR(FE114),"",INDEX(Профиль!$B$2:EV312,FE114,2))</f>
        <v/>
      </c>
      <c r="FG114" s="142" t="e">
        <f t="shared" si="74"/>
        <v>#N/A</v>
      </c>
      <c r="FI114" s="142" t="str">
        <f t="shared" si="75"/>
        <v/>
      </c>
      <c r="FJ114" s="142" t="e">
        <f t="shared" si="76"/>
        <v>#N/A</v>
      </c>
      <c r="GA114" s="142">
        <f>IF(ISNUMBER(SEARCH(Бланк!$I$20,D114)),MAX($GA$1:GA113)+1,0)</f>
        <v>0</v>
      </c>
      <c r="GB114" s="142" t="e">
        <f>VLOOKUP(F114,Профиль!A114:EI1628,2,FALSE)</f>
        <v>#N/A</v>
      </c>
      <c r="GC114" s="142" t="str">
        <f>IF(GA114&gt;0,VLOOKUP(Бланк!$I$20,D114:F114,3,FALSE),"")</f>
        <v/>
      </c>
      <c r="GD114" s="142" t="e">
        <f t="shared" si="77"/>
        <v>#N/A</v>
      </c>
      <c r="GE114" s="142" t="e">
        <f t="shared" si="78"/>
        <v>#N/A</v>
      </c>
      <c r="GF114" s="142" t="str">
        <f>IF(ISERROR(GE114),"",INDEX(Профиль!$B$2:FV312,GE114,2))</f>
        <v/>
      </c>
      <c r="GG114" s="142" t="e">
        <f t="shared" si="79"/>
        <v>#N/A</v>
      </c>
      <c r="GI114" s="142" t="str">
        <f t="shared" si="80"/>
        <v/>
      </c>
      <c r="GJ114" s="142" t="e">
        <f t="shared" si="81"/>
        <v>#N/A</v>
      </c>
      <c r="HA114" s="142">
        <f>IF(ISNUMBER(SEARCH(Бланк!$I$22,D114)),MAX($HA$1:HA113)+1,0)</f>
        <v>0</v>
      </c>
      <c r="HB114" s="142" t="e">
        <f>VLOOKUP(F114,Профиль!A114:FI1628,2,FALSE)</f>
        <v>#N/A</v>
      </c>
      <c r="HC114" s="142" t="str">
        <f>IF(HA114&gt;0,VLOOKUP(Бланк!$I$22,D114:F114,3,FALSE),"")</f>
        <v/>
      </c>
      <c r="HD114" s="142" t="e">
        <f t="shared" si="82"/>
        <v>#N/A</v>
      </c>
      <c r="HE114" s="142" t="e">
        <f t="shared" si="83"/>
        <v>#N/A</v>
      </c>
      <c r="HF114" s="142" t="str">
        <f>IF(ISERROR(HE114),"",INDEX(Профиль!$B$2:GV312,HE114,2))</f>
        <v/>
      </c>
      <c r="HG114" s="142" t="e">
        <f t="shared" si="84"/>
        <v>#N/A</v>
      </c>
      <c r="IA114" s="142">
        <f>IF(ISNUMBER(SEARCH(Бланк!$I$24,D114)),MAX($IA$1:IA113)+1,0)</f>
        <v>0</v>
      </c>
      <c r="IB114" s="142" t="e">
        <f>VLOOKUP(F114,Профиль!A114:GI1628,2,FALSE)</f>
        <v>#N/A</v>
      </c>
      <c r="IC114" s="142" t="str">
        <f>IF(IA114&gt;0,VLOOKUP(Бланк!$I$24,D114:F114,3,FALSE),"")</f>
        <v/>
      </c>
      <c r="ID114" s="142" t="e">
        <f t="shared" si="85"/>
        <v>#N/A</v>
      </c>
      <c r="IE114" s="142" t="e">
        <f t="shared" si="86"/>
        <v>#N/A</v>
      </c>
      <c r="IF114" s="142" t="str">
        <f>IF(ISERROR(IE114),"",INDEX(Профиль!$B$2:HV312,IE114,2))</f>
        <v/>
      </c>
      <c r="IG114" s="142" t="e">
        <f>VLOOKUP(ROW(EA113),IA$2:$IC$201,3,FALSE)</f>
        <v>#N/A</v>
      </c>
      <c r="IJ114" s="142" t="e">
        <f t="shared" si="87"/>
        <v>#N/A</v>
      </c>
    </row>
    <row r="115" spans="1:244" x14ac:dyDescent="0.25">
      <c r="A115" s="142">
        <v>115</v>
      </c>
      <c r="B115" s="142">
        <f>IF(AND($E$1="ПУСТО",Профиль!B115&lt;&gt;""),MAX($B$1:B114)+1,IF(ISNUMBER(SEARCH($E$1,Профиль!G115)),MAX($B$1:B114)+1,0))</f>
        <v>0</v>
      </c>
      <c r="D115" s="142" t="str">
        <f>IF(ISERROR(F115),"",INDEX(Профиль!$B$2:$E$1001,F115,1))</f>
        <v/>
      </c>
      <c r="E115" s="142" t="str">
        <f>IF(ISERROR(F115),"",INDEX(Профиль!$B$2:$E$1001,F115,2))</f>
        <v/>
      </c>
      <c r="F115" s="142" t="e">
        <f>MATCH(ROW(A114),$B$2:B121,0)</f>
        <v>#N/A</v>
      </c>
      <c r="G115" s="142" t="str">
        <f>IF(AND(COUNTIF(D$2:D115,D115)=1,D115&lt;&gt;""),COUNT(G$1:G114)+1,"")</f>
        <v/>
      </c>
      <c r="H115" s="142" t="str">
        <f t="shared" si="52"/>
        <v/>
      </c>
      <c r="I115" s="142" t="e">
        <f t="shared" si="53"/>
        <v>#N/A</v>
      </c>
      <c r="J115" s="142">
        <f>IF(ISNUMBER(SEARCH(Бланк!$I$6,D115)),MAX($J$1:J114)+1,0)</f>
        <v>0</v>
      </c>
      <c r="K115" s="142" t="e">
        <f>VLOOKUP(F115,Профиль!A115:AI1629,2,FALSE)</f>
        <v>#N/A</v>
      </c>
      <c r="L115" s="142" t="str">
        <f>IF(J115&gt;0,VLOOKUP(Бланк!$I$6,D115:F125,3,FALSE),"")</f>
        <v/>
      </c>
      <c r="M115" s="142" t="e">
        <f t="shared" si="54"/>
        <v>#N/A</v>
      </c>
      <c r="N115" s="142" t="e">
        <f t="shared" si="55"/>
        <v>#N/A</v>
      </c>
      <c r="O115" s="142" t="str">
        <f>IF(ISERROR(N115),"",INDEX(Профиль!$B$2:DD15119,N115,2))</f>
        <v/>
      </c>
      <c r="P115" s="142" t="e">
        <f t="shared" si="56"/>
        <v>#N/A</v>
      </c>
      <c r="Q115" s="142">
        <f>IF(ISNUMBER(SEARCH(Бланк!$K$6,O115)),MAX($Q$1:Q114)+1,0)</f>
        <v>0</v>
      </c>
      <c r="R115" s="142" t="str">
        <f t="shared" si="57"/>
        <v/>
      </c>
      <c r="S115" s="142" t="e">
        <f t="shared" si="58"/>
        <v>#N/A</v>
      </c>
      <c r="AA115" s="142">
        <f>IF(ISNUMBER(SEARCH(Бланк!$I$8,D115)),MAX($AA$1:AA114)+1,0)</f>
        <v>0</v>
      </c>
      <c r="AB115" s="142" t="e">
        <f>VLOOKUP(F115,Профиль!A115:AI1629,2,FALSE)</f>
        <v>#N/A</v>
      </c>
      <c r="AC115" s="142" t="str">
        <f>IF(AA115&gt;0,VLOOKUP(Бланк!$I$8,D115:F115,3,FALSE),"")</f>
        <v/>
      </c>
      <c r="AD115" s="142" t="e">
        <f t="shared" si="59"/>
        <v>#N/A</v>
      </c>
      <c r="BA115" s="142">
        <f>IF(ISNUMBER(SEARCH(Бланк!$I$10,D115)),MAX($BA$1:BA114)+1,0)</f>
        <v>0</v>
      </c>
      <c r="BB115" s="142" t="e">
        <f>VLOOKUP(F115,Профиль!A115:AI1629,2,FALSE)</f>
        <v>#N/A</v>
      </c>
      <c r="BC115" s="142" t="str">
        <f>IF(BA115&gt;0,VLOOKUP(Бланк!$I$10,D115:F115,3,FALSE),"")</f>
        <v/>
      </c>
      <c r="BD115" s="142" t="e">
        <f t="shared" si="60"/>
        <v>#N/A</v>
      </c>
      <c r="BE115" s="142" t="e">
        <f t="shared" si="61"/>
        <v>#N/A</v>
      </c>
      <c r="CA115" s="142">
        <f>IF(ISNUMBER(SEARCH(Бланк!$I$12,D115)),MAX($CA$1:CA114)+1,0)</f>
        <v>0</v>
      </c>
      <c r="CB115" s="142" t="e">
        <f>VLOOKUP(F115,Профиль!A115:AI1629,2,FALSE)</f>
        <v>#N/A</v>
      </c>
      <c r="CC115" s="142" t="str">
        <f>IF(CA115&gt;0,VLOOKUP(Бланк!$I$12,D115:F115,3,FALSE),"")</f>
        <v/>
      </c>
      <c r="CD115" s="142" t="e">
        <f t="shared" si="62"/>
        <v>#N/A</v>
      </c>
      <c r="CE115" s="142" t="e">
        <f t="shared" si="63"/>
        <v>#N/A</v>
      </c>
      <c r="CF115" s="142" t="str">
        <f>IF(ISERROR(CE115),"",INDEX(Профиль!$B$2:BV313,CE115,2))</f>
        <v/>
      </c>
      <c r="CG115" s="142" t="e">
        <f t="shared" si="64"/>
        <v>#N/A</v>
      </c>
      <c r="CI115" s="142" t="str">
        <f t="shared" si="65"/>
        <v/>
      </c>
      <c r="DA115" s="142">
        <f>IF(ISNUMBER(SEARCH(Бланк!$I$14,D115)),MAX($DA$1:DA114)+1,0)</f>
        <v>0</v>
      </c>
      <c r="DB115" s="142" t="e">
        <f>VLOOKUP(F115,Профиль!A115:BI1629,2,FALSE)</f>
        <v>#N/A</v>
      </c>
      <c r="DC115" s="142" t="str">
        <f>IF(DA115&gt;0,VLOOKUP(Бланк!$I$14,D115:F115,3,FALSE),"")</f>
        <v/>
      </c>
      <c r="DD115" s="142" t="e">
        <f t="shared" si="66"/>
        <v>#N/A</v>
      </c>
      <c r="DE115" s="142" t="e">
        <f t="shared" si="67"/>
        <v>#N/A</v>
      </c>
      <c r="DF115" s="142" t="str">
        <f>IF(ISERROR(DE115),"",INDEX(Профиль!$B$2:CV313,DE115,2))</f>
        <v/>
      </c>
      <c r="DG115" s="142" t="e">
        <f t="shared" si="68"/>
        <v>#N/A</v>
      </c>
      <c r="EA115" s="142">
        <f>IF(ISNUMBER(SEARCH(Бланк!$I$16,D115)),MAX($EA$1:EA114)+1,0)</f>
        <v>0</v>
      </c>
      <c r="EB115" s="142" t="e">
        <f>VLOOKUP(F115,Профиль!A115:CI1629,2,FALSE)</f>
        <v>#N/A</v>
      </c>
      <c r="EC115" s="142" t="str">
        <f>IF(EA115&gt;0,VLOOKUP(Бланк!$I$16,D115:F115,3,FALSE),"")</f>
        <v/>
      </c>
      <c r="ED115" s="142" t="e">
        <f t="shared" si="69"/>
        <v>#N/A</v>
      </c>
      <c r="EE115" s="142" t="e">
        <f t="shared" si="70"/>
        <v>#N/A</v>
      </c>
      <c r="EF115" s="142" t="str">
        <f>IF(ISERROR(EE115),"",INDEX(Профиль!$B$2:DV313,EE115,2))</f>
        <v/>
      </c>
      <c r="EG115" s="142" t="e">
        <f t="shared" si="71"/>
        <v>#N/A</v>
      </c>
      <c r="FA115" s="142">
        <f>IF(ISNUMBER(SEARCH(Бланк!$I$18,D115)),MAX($FA$1:FA114)+1,0)</f>
        <v>0</v>
      </c>
      <c r="FB115" s="142" t="e">
        <f>VLOOKUP(F115,Профиль!A115:DI1629,2,FALSE)</f>
        <v>#N/A</v>
      </c>
      <c r="FC115" s="142" t="str">
        <f>IF(FA115&gt;0,VLOOKUP(Бланк!$I$18,D115:F115,3,FALSE),"")</f>
        <v/>
      </c>
      <c r="FD115" s="142" t="e">
        <f t="shared" si="72"/>
        <v>#N/A</v>
      </c>
      <c r="FE115" s="142" t="e">
        <f t="shared" si="73"/>
        <v>#N/A</v>
      </c>
      <c r="FF115" s="142" t="str">
        <f>IF(ISERROR(FE115),"",INDEX(Профиль!$B$2:EV313,FE115,2))</f>
        <v/>
      </c>
      <c r="FG115" s="142" t="e">
        <f t="shared" si="74"/>
        <v>#N/A</v>
      </c>
      <c r="FI115" s="142" t="str">
        <f t="shared" si="75"/>
        <v/>
      </c>
      <c r="FJ115" s="142" t="e">
        <f t="shared" si="76"/>
        <v>#N/A</v>
      </c>
      <c r="GA115" s="142">
        <f>IF(ISNUMBER(SEARCH(Бланк!$I$20,D115)),MAX($GA$1:GA114)+1,0)</f>
        <v>0</v>
      </c>
      <c r="GB115" s="142" t="e">
        <f>VLOOKUP(F115,Профиль!A115:EI1629,2,FALSE)</f>
        <v>#N/A</v>
      </c>
      <c r="GC115" s="142" t="str">
        <f>IF(GA115&gt;0,VLOOKUP(Бланк!$I$20,D115:F115,3,FALSE),"")</f>
        <v/>
      </c>
      <c r="GD115" s="142" t="e">
        <f t="shared" si="77"/>
        <v>#N/A</v>
      </c>
      <c r="GE115" s="142" t="e">
        <f t="shared" si="78"/>
        <v>#N/A</v>
      </c>
      <c r="GF115" s="142" t="str">
        <f>IF(ISERROR(GE115),"",INDEX(Профиль!$B$2:FV313,GE115,2))</f>
        <v/>
      </c>
      <c r="GG115" s="142" t="e">
        <f t="shared" si="79"/>
        <v>#N/A</v>
      </c>
      <c r="GI115" s="142" t="str">
        <f t="shared" si="80"/>
        <v/>
      </c>
      <c r="GJ115" s="142" t="e">
        <f t="shared" si="81"/>
        <v>#N/A</v>
      </c>
      <c r="HA115" s="142">
        <f>IF(ISNUMBER(SEARCH(Бланк!$I$22,D115)),MAX($HA$1:HA114)+1,0)</f>
        <v>0</v>
      </c>
      <c r="HB115" s="142" t="e">
        <f>VLOOKUP(F115,Профиль!A115:FI1629,2,FALSE)</f>
        <v>#N/A</v>
      </c>
      <c r="HC115" s="142" t="str">
        <f>IF(HA115&gt;0,VLOOKUP(Бланк!$I$22,D115:F115,3,FALSE),"")</f>
        <v/>
      </c>
      <c r="HD115" s="142" t="e">
        <f t="shared" si="82"/>
        <v>#N/A</v>
      </c>
      <c r="HE115" s="142" t="e">
        <f t="shared" si="83"/>
        <v>#N/A</v>
      </c>
      <c r="HF115" s="142" t="str">
        <f>IF(ISERROR(HE115),"",INDEX(Профиль!$B$2:GV313,HE115,2))</f>
        <v/>
      </c>
      <c r="HG115" s="142" t="e">
        <f t="shared" si="84"/>
        <v>#N/A</v>
      </c>
      <c r="IA115" s="142">
        <f>IF(ISNUMBER(SEARCH(Бланк!$I$24,D115)),MAX($IA$1:IA114)+1,0)</f>
        <v>0</v>
      </c>
      <c r="IB115" s="142" t="e">
        <f>VLOOKUP(F115,Профиль!A115:GI1629,2,FALSE)</f>
        <v>#N/A</v>
      </c>
      <c r="IC115" s="142" t="str">
        <f>IF(IA115&gt;0,VLOOKUP(Бланк!$I$24,D115:F115,3,FALSE),"")</f>
        <v/>
      </c>
      <c r="ID115" s="142" t="e">
        <f t="shared" si="85"/>
        <v>#N/A</v>
      </c>
      <c r="IE115" s="142" t="e">
        <f t="shared" si="86"/>
        <v>#N/A</v>
      </c>
      <c r="IF115" s="142" t="str">
        <f>IF(ISERROR(IE115),"",INDEX(Профиль!$B$2:HV313,IE115,2))</f>
        <v/>
      </c>
      <c r="IG115" s="142" t="e">
        <f>VLOOKUP(ROW(EA114),IA$2:$IC$201,3,FALSE)</f>
        <v>#N/A</v>
      </c>
      <c r="IJ115" s="142" t="e">
        <f t="shared" si="87"/>
        <v>#N/A</v>
      </c>
    </row>
    <row r="116" spans="1:244" x14ac:dyDescent="0.25">
      <c r="A116" s="142">
        <v>116</v>
      </c>
      <c r="B116" s="142">
        <f>IF(AND($E$1="ПУСТО",Профиль!B116&lt;&gt;""),MAX($B$1:B115)+1,IF(ISNUMBER(SEARCH($E$1,Профиль!G116)),MAX($B$1:B115)+1,0))</f>
        <v>0</v>
      </c>
      <c r="D116" s="142" t="str">
        <f>IF(ISERROR(F116),"",INDEX(Профиль!$B$2:$E$1001,F116,1))</f>
        <v/>
      </c>
      <c r="E116" s="142" t="str">
        <f>IF(ISERROR(F116),"",INDEX(Профиль!$B$2:$E$1001,F116,2))</f>
        <v/>
      </c>
      <c r="F116" s="142" t="e">
        <f>MATCH(ROW(A115),$B$2:B122,0)</f>
        <v>#N/A</v>
      </c>
      <c r="G116" s="142" t="str">
        <f>IF(AND(COUNTIF(D$2:D116,D116)=1,D116&lt;&gt;""),COUNT(G$1:G115)+1,"")</f>
        <v/>
      </c>
      <c r="H116" s="142" t="str">
        <f t="shared" si="52"/>
        <v/>
      </c>
      <c r="I116" s="142" t="e">
        <f t="shared" si="53"/>
        <v>#N/A</v>
      </c>
      <c r="J116" s="142">
        <f>IF(ISNUMBER(SEARCH(Бланк!$I$6,D116)),MAX($J$1:J115)+1,0)</f>
        <v>0</v>
      </c>
      <c r="K116" s="142" t="e">
        <f>VLOOKUP(F116,Профиль!A116:AI1630,2,FALSE)</f>
        <v>#N/A</v>
      </c>
      <c r="L116" s="142" t="str">
        <f>IF(J116&gt;0,VLOOKUP(Бланк!$I$6,D116:F126,3,FALSE),"")</f>
        <v/>
      </c>
      <c r="M116" s="142" t="e">
        <f t="shared" si="54"/>
        <v>#N/A</v>
      </c>
      <c r="N116" s="142" t="e">
        <f t="shared" si="55"/>
        <v>#N/A</v>
      </c>
      <c r="O116" s="142" t="str">
        <f>IF(ISERROR(N116),"",INDEX(Профиль!$B$2:DD15120,N116,2))</f>
        <v/>
      </c>
      <c r="P116" s="142" t="e">
        <f t="shared" si="56"/>
        <v>#N/A</v>
      </c>
      <c r="Q116" s="142">
        <f>IF(ISNUMBER(SEARCH(Бланк!$K$6,O116)),MAX($Q$1:Q115)+1,0)</f>
        <v>0</v>
      </c>
      <c r="R116" s="142" t="str">
        <f t="shared" si="57"/>
        <v/>
      </c>
      <c r="S116" s="142" t="e">
        <f t="shared" si="58"/>
        <v>#N/A</v>
      </c>
      <c r="AA116" s="142">
        <f>IF(ISNUMBER(SEARCH(Бланк!$I$8,D116)),MAX($AA$1:AA115)+1,0)</f>
        <v>0</v>
      </c>
      <c r="AB116" s="142" t="e">
        <f>VLOOKUP(F116,Профиль!A116:AI1630,2,FALSE)</f>
        <v>#N/A</v>
      </c>
      <c r="AC116" s="142" t="str">
        <f>IF(AA116&gt;0,VLOOKUP(Бланк!$I$8,D116:F116,3,FALSE),"")</f>
        <v/>
      </c>
      <c r="AD116" s="142" t="e">
        <f t="shared" si="59"/>
        <v>#N/A</v>
      </c>
      <c r="BA116" s="142">
        <f>IF(ISNUMBER(SEARCH(Бланк!$I$10,D116)),MAX($BA$1:BA115)+1,0)</f>
        <v>0</v>
      </c>
      <c r="BB116" s="142" t="e">
        <f>VLOOKUP(F116,Профиль!A116:AI1630,2,FALSE)</f>
        <v>#N/A</v>
      </c>
      <c r="BC116" s="142" t="str">
        <f>IF(BA116&gt;0,VLOOKUP(Бланк!$I$10,D116:F116,3,FALSE),"")</f>
        <v/>
      </c>
      <c r="BD116" s="142" t="e">
        <f t="shared" si="60"/>
        <v>#N/A</v>
      </c>
      <c r="BE116" s="142" t="e">
        <f t="shared" si="61"/>
        <v>#N/A</v>
      </c>
      <c r="CA116" s="142">
        <f>IF(ISNUMBER(SEARCH(Бланк!$I$12,D116)),MAX($CA$1:CA115)+1,0)</f>
        <v>0</v>
      </c>
      <c r="CB116" s="142" t="e">
        <f>VLOOKUP(F116,Профиль!A116:AI1630,2,FALSE)</f>
        <v>#N/A</v>
      </c>
      <c r="CC116" s="142" t="str">
        <f>IF(CA116&gt;0,VLOOKUP(Бланк!$I$12,D116:F116,3,FALSE),"")</f>
        <v/>
      </c>
      <c r="CD116" s="142" t="e">
        <f t="shared" si="62"/>
        <v>#N/A</v>
      </c>
      <c r="CE116" s="142" t="e">
        <f t="shared" si="63"/>
        <v>#N/A</v>
      </c>
      <c r="CF116" s="142" t="str">
        <f>IF(ISERROR(CE116),"",INDEX(Профиль!$B$2:BV314,CE116,2))</f>
        <v/>
      </c>
      <c r="CG116" s="142" t="e">
        <f t="shared" si="64"/>
        <v>#N/A</v>
      </c>
      <c r="CI116" s="142" t="str">
        <f t="shared" si="65"/>
        <v/>
      </c>
      <c r="DA116" s="142">
        <f>IF(ISNUMBER(SEARCH(Бланк!$I$14,D116)),MAX($DA$1:DA115)+1,0)</f>
        <v>0</v>
      </c>
      <c r="DB116" s="142" t="e">
        <f>VLOOKUP(F116,Профиль!A116:BI1630,2,FALSE)</f>
        <v>#N/A</v>
      </c>
      <c r="DC116" s="142" t="str">
        <f>IF(DA116&gt;0,VLOOKUP(Бланк!$I$14,D116:F116,3,FALSE),"")</f>
        <v/>
      </c>
      <c r="DD116" s="142" t="e">
        <f t="shared" si="66"/>
        <v>#N/A</v>
      </c>
      <c r="DE116" s="142" t="e">
        <f t="shared" si="67"/>
        <v>#N/A</v>
      </c>
      <c r="DF116" s="142" t="str">
        <f>IF(ISERROR(DE116),"",INDEX(Профиль!$B$2:CV314,DE116,2))</f>
        <v/>
      </c>
      <c r="DG116" s="142" t="e">
        <f t="shared" si="68"/>
        <v>#N/A</v>
      </c>
      <c r="EA116" s="142">
        <f>IF(ISNUMBER(SEARCH(Бланк!$I$16,D116)),MAX($EA$1:EA115)+1,0)</f>
        <v>0</v>
      </c>
      <c r="EB116" s="142" t="e">
        <f>VLOOKUP(F116,Профиль!A116:CI1630,2,FALSE)</f>
        <v>#N/A</v>
      </c>
      <c r="EC116" s="142" t="str">
        <f>IF(EA116&gt;0,VLOOKUP(Бланк!$I$16,D116:F116,3,FALSE),"")</f>
        <v/>
      </c>
      <c r="ED116" s="142" t="e">
        <f t="shared" si="69"/>
        <v>#N/A</v>
      </c>
      <c r="EE116" s="142" t="e">
        <f t="shared" si="70"/>
        <v>#N/A</v>
      </c>
      <c r="EF116" s="142" t="str">
        <f>IF(ISERROR(EE116),"",INDEX(Профиль!$B$2:DV314,EE116,2))</f>
        <v/>
      </c>
      <c r="EG116" s="142" t="e">
        <f t="shared" si="71"/>
        <v>#N/A</v>
      </c>
      <c r="FA116" s="142">
        <f>IF(ISNUMBER(SEARCH(Бланк!$I$18,D116)),MAX($FA$1:FA115)+1,0)</f>
        <v>0</v>
      </c>
      <c r="FB116" s="142" t="e">
        <f>VLOOKUP(F116,Профиль!A116:DI1630,2,FALSE)</f>
        <v>#N/A</v>
      </c>
      <c r="FC116" s="142" t="str">
        <f>IF(FA116&gt;0,VLOOKUP(Бланк!$I$18,D116:F116,3,FALSE),"")</f>
        <v/>
      </c>
      <c r="FD116" s="142" t="e">
        <f t="shared" si="72"/>
        <v>#N/A</v>
      </c>
      <c r="FE116" s="142" t="e">
        <f t="shared" si="73"/>
        <v>#N/A</v>
      </c>
      <c r="FF116" s="142" t="str">
        <f>IF(ISERROR(FE116),"",INDEX(Профиль!$B$2:EV314,FE116,2))</f>
        <v/>
      </c>
      <c r="FG116" s="142" t="e">
        <f t="shared" si="74"/>
        <v>#N/A</v>
      </c>
      <c r="FI116" s="142" t="str">
        <f t="shared" si="75"/>
        <v/>
      </c>
      <c r="FJ116" s="142" t="e">
        <f t="shared" si="76"/>
        <v>#N/A</v>
      </c>
      <c r="GA116" s="142">
        <f>IF(ISNUMBER(SEARCH(Бланк!$I$20,D116)),MAX($GA$1:GA115)+1,0)</f>
        <v>0</v>
      </c>
      <c r="GB116" s="142" t="e">
        <f>VLOOKUP(F116,Профиль!A116:EI1630,2,FALSE)</f>
        <v>#N/A</v>
      </c>
      <c r="GC116" s="142" t="str">
        <f>IF(GA116&gt;0,VLOOKUP(Бланк!$I$20,D116:F116,3,FALSE),"")</f>
        <v/>
      </c>
      <c r="GD116" s="142" t="e">
        <f t="shared" si="77"/>
        <v>#N/A</v>
      </c>
      <c r="GE116" s="142" t="e">
        <f t="shared" si="78"/>
        <v>#N/A</v>
      </c>
      <c r="GF116" s="142" t="str">
        <f>IF(ISERROR(GE116),"",INDEX(Профиль!$B$2:FV314,GE116,2))</f>
        <v/>
      </c>
      <c r="GG116" s="142" t="e">
        <f t="shared" si="79"/>
        <v>#N/A</v>
      </c>
      <c r="GI116" s="142" t="str">
        <f t="shared" si="80"/>
        <v/>
      </c>
      <c r="GJ116" s="142" t="e">
        <f t="shared" si="81"/>
        <v>#N/A</v>
      </c>
      <c r="HA116" s="142">
        <f>IF(ISNUMBER(SEARCH(Бланк!$I$22,D116)),MAX($HA$1:HA115)+1,0)</f>
        <v>0</v>
      </c>
      <c r="HB116" s="142" t="e">
        <f>VLOOKUP(F116,Профиль!A116:FI1630,2,FALSE)</f>
        <v>#N/A</v>
      </c>
      <c r="HC116" s="142" t="str">
        <f>IF(HA116&gt;0,VLOOKUP(Бланк!$I$22,D116:F116,3,FALSE),"")</f>
        <v/>
      </c>
      <c r="HD116" s="142" t="e">
        <f t="shared" si="82"/>
        <v>#N/A</v>
      </c>
      <c r="HE116" s="142" t="e">
        <f t="shared" si="83"/>
        <v>#N/A</v>
      </c>
      <c r="HF116" s="142" t="str">
        <f>IF(ISERROR(HE116),"",INDEX(Профиль!$B$2:GV314,HE116,2))</f>
        <v/>
      </c>
      <c r="HG116" s="142" t="e">
        <f t="shared" si="84"/>
        <v>#N/A</v>
      </c>
      <c r="IA116" s="142">
        <f>IF(ISNUMBER(SEARCH(Бланк!$I$24,D116)),MAX($IA$1:IA115)+1,0)</f>
        <v>0</v>
      </c>
      <c r="IB116" s="142" t="e">
        <f>VLOOKUP(F116,Профиль!A116:GI1630,2,FALSE)</f>
        <v>#N/A</v>
      </c>
      <c r="IC116" s="142" t="str">
        <f>IF(IA116&gt;0,VLOOKUP(Бланк!$I$24,D116:F116,3,FALSE),"")</f>
        <v/>
      </c>
      <c r="ID116" s="142" t="e">
        <f t="shared" si="85"/>
        <v>#N/A</v>
      </c>
      <c r="IE116" s="142" t="e">
        <f t="shared" si="86"/>
        <v>#N/A</v>
      </c>
      <c r="IF116" s="142" t="str">
        <f>IF(ISERROR(IE116),"",INDEX(Профиль!$B$2:HV314,IE116,2))</f>
        <v/>
      </c>
      <c r="IG116" s="142" t="e">
        <f>VLOOKUP(ROW(EA115),IA$2:$IC$201,3,FALSE)</f>
        <v>#N/A</v>
      </c>
      <c r="IJ116" s="142" t="e">
        <f t="shared" si="87"/>
        <v>#N/A</v>
      </c>
    </row>
    <row r="117" spans="1:244" x14ac:dyDescent="0.25">
      <c r="A117" s="142">
        <v>117</v>
      </c>
      <c r="B117" s="142">
        <f>IF(AND($E$1="ПУСТО",Профиль!B117&lt;&gt;""),MAX($B$1:B116)+1,IF(ISNUMBER(SEARCH($E$1,Профиль!G117)),MAX($B$1:B116)+1,0))</f>
        <v>0</v>
      </c>
      <c r="D117" s="142" t="str">
        <f>IF(ISERROR(F117),"",INDEX(Профиль!$B$2:$E$1001,F117,1))</f>
        <v/>
      </c>
      <c r="E117" s="142" t="str">
        <f>IF(ISERROR(F117),"",INDEX(Профиль!$B$2:$E$1001,F117,2))</f>
        <v/>
      </c>
      <c r="F117" s="142" t="e">
        <f>MATCH(ROW(A116),$B$2:B123,0)</f>
        <v>#N/A</v>
      </c>
      <c r="G117" s="142" t="str">
        <f>IF(AND(COUNTIF(D$2:D117,D117)=1,D117&lt;&gt;""),COUNT(G$1:G116)+1,"")</f>
        <v/>
      </c>
      <c r="H117" s="142" t="str">
        <f t="shared" si="52"/>
        <v/>
      </c>
      <c r="I117" s="142" t="e">
        <f t="shared" si="53"/>
        <v>#N/A</v>
      </c>
      <c r="J117" s="142">
        <f>IF(ISNUMBER(SEARCH(Бланк!$I$6,D117)),MAX($J$1:J116)+1,0)</f>
        <v>0</v>
      </c>
      <c r="K117" s="142" t="e">
        <f>VLOOKUP(F117,Профиль!A117:AI1631,2,FALSE)</f>
        <v>#N/A</v>
      </c>
      <c r="L117" s="142" t="str">
        <f>IF(J117&gt;0,VLOOKUP(Бланк!$I$6,D117:F127,3,FALSE),"")</f>
        <v/>
      </c>
      <c r="M117" s="142" t="e">
        <f t="shared" si="54"/>
        <v>#N/A</v>
      </c>
      <c r="N117" s="142" t="e">
        <f t="shared" si="55"/>
        <v>#N/A</v>
      </c>
      <c r="O117" s="142" t="str">
        <f>IF(ISERROR(N117),"",INDEX(Профиль!$B$2:DD15121,N117,2))</f>
        <v/>
      </c>
      <c r="P117" s="142" t="e">
        <f t="shared" si="56"/>
        <v>#N/A</v>
      </c>
      <c r="Q117" s="142">
        <f>IF(ISNUMBER(SEARCH(Бланк!$K$6,O117)),MAX($Q$1:Q116)+1,0)</f>
        <v>0</v>
      </c>
      <c r="R117" s="142" t="str">
        <f t="shared" si="57"/>
        <v/>
      </c>
      <c r="S117" s="142" t="e">
        <f t="shared" si="58"/>
        <v>#N/A</v>
      </c>
      <c r="AA117" s="142">
        <f>IF(ISNUMBER(SEARCH(Бланк!$I$8,D117)),MAX($AA$1:AA116)+1,0)</f>
        <v>0</v>
      </c>
      <c r="AB117" s="142" t="e">
        <f>VLOOKUP(F117,Профиль!A117:AI1631,2,FALSE)</f>
        <v>#N/A</v>
      </c>
      <c r="AC117" s="142" t="str">
        <f>IF(AA117&gt;0,VLOOKUP(Бланк!$I$8,D117:F117,3,FALSE),"")</f>
        <v/>
      </c>
      <c r="AD117" s="142" t="e">
        <f t="shared" si="59"/>
        <v>#N/A</v>
      </c>
      <c r="BA117" s="142">
        <f>IF(ISNUMBER(SEARCH(Бланк!$I$10,D117)),MAX($BA$1:BA116)+1,0)</f>
        <v>0</v>
      </c>
      <c r="BB117" s="142" t="e">
        <f>VLOOKUP(F117,Профиль!A117:AI1631,2,FALSE)</f>
        <v>#N/A</v>
      </c>
      <c r="BC117" s="142" t="str">
        <f>IF(BA117&gt;0,VLOOKUP(Бланк!$I$10,D117:F117,3,FALSE),"")</f>
        <v/>
      </c>
      <c r="BD117" s="142" t="e">
        <f t="shared" si="60"/>
        <v>#N/A</v>
      </c>
      <c r="BE117" s="142" t="e">
        <f t="shared" si="61"/>
        <v>#N/A</v>
      </c>
      <c r="CA117" s="142">
        <f>IF(ISNUMBER(SEARCH(Бланк!$I$12,D117)),MAX($CA$1:CA116)+1,0)</f>
        <v>0</v>
      </c>
      <c r="CB117" s="142" t="e">
        <f>VLOOKUP(F117,Профиль!A117:AI1631,2,FALSE)</f>
        <v>#N/A</v>
      </c>
      <c r="CC117" s="142" t="str">
        <f>IF(CA117&gt;0,VLOOKUP(Бланк!$I$12,D117:F117,3,FALSE),"")</f>
        <v/>
      </c>
      <c r="CD117" s="142" t="e">
        <f t="shared" si="62"/>
        <v>#N/A</v>
      </c>
      <c r="CE117" s="142" t="e">
        <f t="shared" si="63"/>
        <v>#N/A</v>
      </c>
      <c r="CF117" s="142" t="str">
        <f>IF(ISERROR(CE117),"",INDEX(Профиль!$B$2:BV315,CE117,2))</f>
        <v/>
      </c>
      <c r="CG117" s="142" t="e">
        <f t="shared" si="64"/>
        <v>#N/A</v>
      </c>
      <c r="CI117" s="142" t="str">
        <f t="shared" si="65"/>
        <v/>
      </c>
      <c r="DA117" s="142">
        <f>IF(ISNUMBER(SEARCH(Бланк!$I$14,D117)),MAX($DA$1:DA116)+1,0)</f>
        <v>0</v>
      </c>
      <c r="DB117" s="142" t="e">
        <f>VLOOKUP(F117,Профиль!A117:BI1631,2,FALSE)</f>
        <v>#N/A</v>
      </c>
      <c r="DC117" s="142" t="str">
        <f>IF(DA117&gt;0,VLOOKUP(Бланк!$I$14,D117:F117,3,FALSE),"")</f>
        <v/>
      </c>
      <c r="DD117" s="142" t="e">
        <f t="shared" si="66"/>
        <v>#N/A</v>
      </c>
      <c r="DE117" s="142" t="e">
        <f t="shared" si="67"/>
        <v>#N/A</v>
      </c>
      <c r="DF117" s="142" t="str">
        <f>IF(ISERROR(DE117),"",INDEX(Профиль!$B$2:CV315,DE117,2))</f>
        <v/>
      </c>
      <c r="DG117" s="142" t="e">
        <f t="shared" si="68"/>
        <v>#N/A</v>
      </c>
      <c r="EA117" s="142">
        <f>IF(ISNUMBER(SEARCH(Бланк!$I$16,D117)),MAX($EA$1:EA116)+1,0)</f>
        <v>0</v>
      </c>
      <c r="EB117" s="142" t="e">
        <f>VLOOKUP(F117,Профиль!A117:CI1631,2,FALSE)</f>
        <v>#N/A</v>
      </c>
      <c r="EC117" s="142" t="str">
        <f>IF(EA117&gt;0,VLOOKUP(Бланк!$I$16,D117:F117,3,FALSE),"")</f>
        <v/>
      </c>
      <c r="ED117" s="142" t="e">
        <f t="shared" si="69"/>
        <v>#N/A</v>
      </c>
      <c r="EE117" s="142" t="e">
        <f t="shared" si="70"/>
        <v>#N/A</v>
      </c>
      <c r="EF117" s="142" t="str">
        <f>IF(ISERROR(EE117),"",INDEX(Профиль!$B$2:DV315,EE117,2))</f>
        <v/>
      </c>
      <c r="EG117" s="142" t="e">
        <f t="shared" si="71"/>
        <v>#N/A</v>
      </c>
      <c r="FA117" s="142">
        <f>IF(ISNUMBER(SEARCH(Бланк!$I$18,D117)),MAX($FA$1:FA116)+1,0)</f>
        <v>0</v>
      </c>
      <c r="FB117" s="142" t="e">
        <f>VLOOKUP(F117,Профиль!A117:DI1631,2,FALSE)</f>
        <v>#N/A</v>
      </c>
      <c r="FC117" s="142" t="str">
        <f>IF(FA117&gt;0,VLOOKUP(Бланк!$I$18,D117:F117,3,FALSE),"")</f>
        <v/>
      </c>
      <c r="FD117" s="142" t="e">
        <f t="shared" si="72"/>
        <v>#N/A</v>
      </c>
      <c r="FE117" s="142" t="e">
        <f t="shared" si="73"/>
        <v>#N/A</v>
      </c>
      <c r="FF117" s="142" t="str">
        <f>IF(ISERROR(FE117),"",INDEX(Профиль!$B$2:EV315,FE117,2))</f>
        <v/>
      </c>
      <c r="FG117" s="142" t="e">
        <f t="shared" si="74"/>
        <v>#N/A</v>
      </c>
      <c r="FI117" s="142" t="str">
        <f t="shared" si="75"/>
        <v/>
      </c>
      <c r="FJ117" s="142" t="e">
        <f t="shared" si="76"/>
        <v>#N/A</v>
      </c>
      <c r="GA117" s="142">
        <f>IF(ISNUMBER(SEARCH(Бланк!$I$20,D117)),MAX($GA$1:GA116)+1,0)</f>
        <v>0</v>
      </c>
      <c r="GB117" s="142" t="e">
        <f>VLOOKUP(F117,Профиль!A117:EI1631,2,FALSE)</f>
        <v>#N/A</v>
      </c>
      <c r="GC117" s="142" t="str">
        <f>IF(GA117&gt;0,VLOOKUP(Бланк!$I$20,D117:F117,3,FALSE),"")</f>
        <v/>
      </c>
      <c r="GD117" s="142" t="e">
        <f t="shared" si="77"/>
        <v>#N/A</v>
      </c>
      <c r="GE117" s="142" t="e">
        <f t="shared" si="78"/>
        <v>#N/A</v>
      </c>
      <c r="GF117" s="142" t="str">
        <f>IF(ISERROR(GE117),"",INDEX(Профиль!$B$2:FV315,GE117,2))</f>
        <v/>
      </c>
      <c r="GG117" s="142" t="e">
        <f t="shared" si="79"/>
        <v>#N/A</v>
      </c>
      <c r="GI117" s="142" t="str">
        <f t="shared" si="80"/>
        <v/>
      </c>
      <c r="GJ117" s="142" t="e">
        <f t="shared" si="81"/>
        <v>#N/A</v>
      </c>
      <c r="HA117" s="142">
        <f>IF(ISNUMBER(SEARCH(Бланк!$I$22,D117)),MAX($HA$1:HA116)+1,0)</f>
        <v>0</v>
      </c>
      <c r="HB117" s="142" t="e">
        <f>VLOOKUP(F117,Профиль!A117:FI1631,2,FALSE)</f>
        <v>#N/A</v>
      </c>
      <c r="HC117" s="142" t="str">
        <f>IF(HA117&gt;0,VLOOKUP(Бланк!$I$22,D117:F117,3,FALSE),"")</f>
        <v/>
      </c>
      <c r="HD117" s="142" t="e">
        <f t="shared" si="82"/>
        <v>#N/A</v>
      </c>
      <c r="HE117" s="142" t="e">
        <f t="shared" si="83"/>
        <v>#N/A</v>
      </c>
      <c r="HF117" s="142" t="str">
        <f>IF(ISERROR(HE117),"",INDEX(Профиль!$B$2:GV315,HE117,2))</f>
        <v/>
      </c>
      <c r="HG117" s="142" t="e">
        <f t="shared" si="84"/>
        <v>#N/A</v>
      </c>
      <c r="IA117" s="142">
        <f>IF(ISNUMBER(SEARCH(Бланк!$I$24,D117)),MAX($IA$1:IA116)+1,0)</f>
        <v>0</v>
      </c>
      <c r="IB117" s="142" t="e">
        <f>VLOOKUP(F117,Профиль!A117:GI1631,2,FALSE)</f>
        <v>#N/A</v>
      </c>
      <c r="IC117" s="142" t="str">
        <f>IF(IA117&gt;0,VLOOKUP(Бланк!$I$24,D117:F117,3,FALSE),"")</f>
        <v/>
      </c>
      <c r="ID117" s="142" t="e">
        <f t="shared" si="85"/>
        <v>#N/A</v>
      </c>
      <c r="IE117" s="142" t="e">
        <f t="shared" si="86"/>
        <v>#N/A</v>
      </c>
      <c r="IF117" s="142" t="str">
        <f>IF(ISERROR(IE117),"",INDEX(Профиль!$B$2:HV315,IE117,2))</f>
        <v/>
      </c>
      <c r="IG117" s="142" t="e">
        <f>VLOOKUP(ROW(EA116),IA$2:$IC$201,3,FALSE)</f>
        <v>#N/A</v>
      </c>
      <c r="IJ117" s="142" t="e">
        <f t="shared" si="87"/>
        <v>#N/A</v>
      </c>
    </row>
    <row r="118" spans="1:244" x14ac:dyDescent="0.25">
      <c r="A118" s="142">
        <v>118</v>
      </c>
      <c r="B118" s="142">
        <f>IF(AND($E$1="ПУСТО",Профиль!B118&lt;&gt;""),MAX($B$1:B117)+1,IF(ISNUMBER(SEARCH($E$1,Профиль!G118)),MAX($B$1:B117)+1,0))</f>
        <v>0</v>
      </c>
      <c r="D118" s="142" t="str">
        <f>IF(ISERROR(F118),"",INDEX(Профиль!$B$2:$E$1001,F118,1))</f>
        <v/>
      </c>
      <c r="E118" s="142" t="str">
        <f>IF(ISERROR(F118),"",INDEX(Профиль!$B$2:$E$1001,F118,2))</f>
        <v/>
      </c>
      <c r="F118" s="142" t="e">
        <f>MATCH(ROW(A117),$B$2:B124,0)</f>
        <v>#N/A</v>
      </c>
      <c r="G118" s="142" t="str">
        <f>IF(AND(COUNTIF(D$2:D118,D118)=1,D118&lt;&gt;""),COUNT(G$1:G117)+1,"")</f>
        <v/>
      </c>
      <c r="H118" s="142" t="str">
        <f t="shared" si="52"/>
        <v/>
      </c>
      <c r="I118" s="142" t="e">
        <f t="shared" si="53"/>
        <v>#N/A</v>
      </c>
      <c r="J118" s="142">
        <f>IF(ISNUMBER(SEARCH(Бланк!$I$6,D118)),MAX($J$1:J117)+1,0)</f>
        <v>0</v>
      </c>
      <c r="K118" s="142" t="e">
        <f>VLOOKUP(F118,Профиль!A118:AI1632,2,FALSE)</f>
        <v>#N/A</v>
      </c>
      <c r="L118" s="142" t="str">
        <f>IF(J118&gt;0,VLOOKUP(Бланк!$I$6,D118:F128,3,FALSE),"")</f>
        <v/>
      </c>
      <c r="M118" s="142" t="e">
        <f t="shared" si="54"/>
        <v>#N/A</v>
      </c>
      <c r="N118" s="142" t="e">
        <f t="shared" si="55"/>
        <v>#N/A</v>
      </c>
      <c r="O118" s="142" t="str">
        <f>IF(ISERROR(N118),"",INDEX(Профиль!$B$2:DD15122,N118,2))</f>
        <v/>
      </c>
      <c r="P118" s="142" t="e">
        <f t="shared" si="56"/>
        <v>#N/A</v>
      </c>
      <c r="Q118" s="142">
        <f>IF(ISNUMBER(SEARCH(Бланк!$K$6,O118)),MAX($Q$1:Q117)+1,0)</f>
        <v>0</v>
      </c>
      <c r="R118" s="142" t="str">
        <f t="shared" si="57"/>
        <v/>
      </c>
      <c r="S118" s="142" t="e">
        <f t="shared" si="58"/>
        <v>#N/A</v>
      </c>
      <c r="AA118" s="142">
        <f>IF(ISNUMBER(SEARCH(Бланк!$I$8,D118)),MAX($AA$1:AA117)+1,0)</f>
        <v>0</v>
      </c>
      <c r="AB118" s="142" t="e">
        <f>VLOOKUP(F118,Профиль!A118:AI1632,2,FALSE)</f>
        <v>#N/A</v>
      </c>
      <c r="AC118" s="142" t="str">
        <f>IF(AA118&gt;0,VLOOKUP(Бланк!$I$8,D118:F118,3,FALSE),"")</f>
        <v/>
      </c>
      <c r="AD118" s="142" t="e">
        <f t="shared" si="59"/>
        <v>#N/A</v>
      </c>
      <c r="BA118" s="142">
        <f>IF(ISNUMBER(SEARCH(Бланк!$I$10,D118)),MAX($BA$1:BA117)+1,0)</f>
        <v>0</v>
      </c>
      <c r="BB118" s="142" t="e">
        <f>VLOOKUP(F118,Профиль!A118:AI1632,2,FALSE)</f>
        <v>#N/A</v>
      </c>
      <c r="BC118" s="142" t="str">
        <f>IF(BA118&gt;0,VLOOKUP(Бланк!$I$10,D118:F118,3,FALSE),"")</f>
        <v/>
      </c>
      <c r="BD118" s="142" t="e">
        <f t="shared" si="60"/>
        <v>#N/A</v>
      </c>
      <c r="BE118" s="142" t="e">
        <f t="shared" si="61"/>
        <v>#N/A</v>
      </c>
      <c r="CA118" s="142">
        <f>IF(ISNUMBER(SEARCH(Бланк!$I$12,D118)),MAX($CA$1:CA117)+1,0)</f>
        <v>0</v>
      </c>
      <c r="CB118" s="142" t="e">
        <f>VLOOKUP(F118,Профиль!A118:AI1632,2,FALSE)</f>
        <v>#N/A</v>
      </c>
      <c r="CC118" s="142" t="str">
        <f>IF(CA118&gt;0,VLOOKUP(Бланк!$I$12,D118:F118,3,FALSE),"")</f>
        <v/>
      </c>
      <c r="CD118" s="142" t="e">
        <f t="shared" si="62"/>
        <v>#N/A</v>
      </c>
      <c r="CE118" s="142" t="e">
        <f t="shared" si="63"/>
        <v>#N/A</v>
      </c>
      <c r="CF118" s="142" t="str">
        <f>IF(ISERROR(CE118),"",INDEX(Профиль!$B$2:BV316,CE118,2))</f>
        <v/>
      </c>
      <c r="CG118" s="142" t="e">
        <f t="shared" si="64"/>
        <v>#N/A</v>
      </c>
      <c r="CI118" s="142" t="str">
        <f t="shared" si="65"/>
        <v/>
      </c>
      <c r="DA118" s="142">
        <f>IF(ISNUMBER(SEARCH(Бланк!$I$14,D118)),MAX($DA$1:DA117)+1,0)</f>
        <v>0</v>
      </c>
      <c r="DB118" s="142" t="e">
        <f>VLOOKUP(F118,Профиль!A118:BI1632,2,FALSE)</f>
        <v>#N/A</v>
      </c>
      <c r="DC118" s="142" t="str">
        <f>IF(DA118&gt;0,VLOOKUP(Бланк!$I$14,D118:F118,3,FALSE),"")</f>
        <v/>
      </c>
      <c r="DD118" s="142" t="e">
        <f t="shared" si="66"/>
        <v>#N/A</v>
      </c>
      <c r="DE118" s="142" t="e">
        <f t="shared" si="67"/>
        <v>#N/A</v>
      </c>
      <c r="DF118" s="142" t="str">
        <f>IF(ISERROR(DE118),"",INDEX(Профиль!$B$2:CV316,DE118,2))</f>
        <v/>
      </c>
      <c r="DG118" s="142" t="e">
        <f t="shared" si="68"/>
        <v>#N/A</v>
      </c>
      <c r="EA118" s="142">
        <f>IF(ISNUMBER(SEARCH(Бланк!$I$16,D118)),MAX($EA$1:EA117)+1,0)</f>
        <v>0</v>
      </c>
      <c r="EB118" s="142" t="e">
        <f>VLOOKUP(F118,Профиль!A118:CI1632,2,FALSE)</f>
        <v>#N/A</v>
      </c>
      <c r="EC118" s="142" t="str">
        <f>IF(EA118&gt;0,VLOOKUP(Бланк!$I$16,D118:F118,3,FALSE),"")</f>
        <v/>
      </c>
      <c r="ED118" s="142" t="e">
        <f t="shared" si="69"/>
        <v>#N/A</v>
      </c>
      <c r="EE118" s="142" t="e">
        <f t="shared" si="70"/>
        <v>#N/A</v>
      </c>
      <c r="EF118" s="142" t="str">
        <f>IF(ISERROR(EE118),"",INDEX(Профиль!$B$2:DV316,EE118,2))</f>
        <v/>
      </c>
      <c r="EG118" s="142" t="e">
        <f t="shared" si="71"/>
        <v>#N/A</v>
      </c>
      <c r="FA118" s="142">
        <f>IF(ISNUMBER(SEARCH(Бланк!$I$18,D118)),MAX($FA$1:FA117)+1,0)</f>
        <v>0</v>
      </c>
      <c r="FB118" s="142" t="e">
        <f>VLOOKUP(F118,Профиль!A118:DI1632,2,FALSE)</f>
        <v>#N/A</v>
      </c>
      <c r="FC118" s="142" t="str">
        <f>IF(FA118&gt;0,VLOOKUP(Бланк!$I$18,D118:F118,3,FALSE),"")</f>
        <v/>
      </c>
      <c r="FD118" s="142" t="e">
        <f t="shared" si="72"/>
        <v>#N/A</v>
      </c>
      <c r="FE118" s="142" t="e">
        <f t="shared" si="73"/>
        <v>#N/A</v>
      </c>
      <c r="FF118" s="142" t="str">
        <f>IF(ISERROR(FE118),"",INDEX(Профиль!$B$2:EV316,FE118,2))</f>
        <v/>
      </c>
      <c r="FG118" s="142" t="e">
        <f t="shared" si="74"/>
        <v>#N/A</v>
      </c>
      <c r="FI118" s="142" t="str">
        <f t="shared" si="75"/>
        <v/>
      </c>
      <c r="FJ118" s="142" t="e">
        <f t="shared" si="76"/>
        <v>#N/A</v>
      </c>
      <c r="GA118" s="142">
        <f>IF(ISNUMBER(SEARCH(Бланк!$I$20,D118)),MAX($GA$1:GA117)+1,0)</f>
        <v>0</v>
      </c>
      <c r="GB118" s="142" t="e">
        <f>VLOOKUP(F118,Профиль!A118:EI1632,2,FALSE)</f>
        <v>#N/A</v>
      </c>
      <c r="GC118" s="142" t="str">
        <f>IF(GA118&gt;0,VLOOKUP(Бланк!$I$20,D118:F118,3,FALSE),"")</f>
        <v/>
      </c>
      <c r="GD118" s="142" t="e">
        <f t="shared" si="77"/>
        <v>#N/A</v>
      </c>
      <c r="GE118" s="142" t="e">
        <f t="shared" si="78"/>
        <v>#N/A</v>
      </c>
      <c r="GF118" s="142" t="str">
        <f>IF(ISERROR(GE118),"",INDEX(Профиль!$B$2:FV316,GE118,2))</f>
        <v/>
      </c>
      <c r="GG118" s="142" t="e">
        <f t="shared" si="79"/>
        <v>#N/A</v>
      </c>
      <c r="GI118" s="142" t="str">
        <f t="shared" si="80"/>
        <v/>
      </c>
      <c r="GJ118" s="142" t="e">
        <f t="shared" si="81"/>
        <v>#N/A</v>
      </c>
      <c r="HA118" s="142">
        <f>IF(ISNUMBER(SEARCH(Бланк!$I$22,D118)),MAX($HA$1:HA117)+1,0)</f>
        <v>0</v>
      </c>
      <c r="HB118" s="142" t="e">
        <f>VLOOKUP(F118,Профиль!A118:FI1632,2,FALSE)</f>
        <v>#N/A</v>
      </c>
      <c r="HC118" s="142" t="str">
        <f>IF(HA118&gt;0,VLOOKUP(Бланк!$I$22,D118:F118,3,FALSE),"")</f>
        <v/>
      </c>
      <c r="HD118" s="142" t="e">
        <f t="shared" si="82"/>
        <v>#N/A</v>
      </c>
      <c r="HE118" s="142" t="e">
        <f t="shared" si="83"/>
        <v>#N/A</v>
      </c>
      <c r="HF118" s="142" t="str">
        <f>IF(ISERROR(HE118),"",INDEX(Профиль!$B$2:GV316,HE118,2))</f>
        <v/>
      </c>
      <c r="HG118" s="142" t="e">
        <f t="shared" si="84"/>
        <v>#N/A</v>
      </c>
      <c r="IA118" s="142">
        <f>IF(ISNUMBER(SEARCH(Бланк!$I$24,D118)),MAX($IA$1:IA117)+1,0)</f>
        <v>0</v>
      </c>
      <c r="IB118" s="142" t="e">
        <f>VLOOKUP(F118,Профиль!A118:GI1632,2,FALSE)</f>
        <v>#N/A</v>
      </c>
      <c r="IC118" s="142" t="str">
        <f>IF(IA118&gt;0,VLOOKUP(Бланк!$I$24,D118:F118,3,FALSE),"")</f>
        <v/>
      </c>
      <c r="ID118" s="142" t="e">
        <f t="shared" si="85"/>
        <v>#N/A</v>
      </c>
      <c r="IE118" s="142" t="e">
        <f t="shared" si="86"/>
        <v>#N/A</v>
      </c>
      <c r="IF118" s="142" t="str">
        <f>IF(ISERROR(IE118),"",INDEX(Профиль!$B$2:HV316,IE118,2))</f>
        <v/>
      </c>
      <c r="IG118" s="142" t="e">
        <f>VLOOKUP(ROW(EA117),IA$2:$IC$201,3,FALSE)</f>
        <v>#N/A</v>
      </c>
      <c r="IJ118" s="142" t="e">
        <f t="shared" si="87"/>
        <v>#N/A</v>
      </c>
    </row>
    <row r="119" spans="1:244" x14ac:dyDescent="0.25">
      <c r="A119" s="142">
        <v>119</v>
      </c>
      <c r="B119" s="142">
        <f>IF(AND($E$1="ПУСТО",Профиль!B119&lt;&gt;""),MAX($B$1:B118)+1,IF(ISNUMBER(SEARCH($E$1,Профиль!G119)),MAX($B$1:B118)+1,0))</f>
        <v>0</v>
      </c>
      <c r="D119" s="142" t="str">
        <f>IF(ISERROR(F119),"",INDEX(Профиль!$B$2:$E$1001,F119,1))</f>
        <v/>
      </c>
      <c r="E119" s="142" t="str">
        <f>IF(ISERROR(F119),"",INDEX(Профиль!$B$2:$E$1001,F119,2))</f>
        <v/>
      </c>
      <c r="F119" s="142" t="e">
        <f>MATCH(ROW(A118),$B$2:B125,0)</f>
        <v>#N/A</v>
      </c>
      <c r="G119" s="142" t="str">
        <f>IF(AND(COUNTIF(D$2:D119,D119)=1,D119&lt;&gt;""),COUNT(G$1:G118)+1,"")</f>
        <v/>
      </c>
      <c r="H119" s="142" t="str">
        <f t="shared" si="52"/>
        <v/>
      </c>
      <c r="I119" s="142" t="e">
        <f t="shared" si="53"/>
        <v>#N/A</v>
      </c>
      <c r="J119" s="142">
        <f>IF(ISNUMBER(SEARCH(Бланк!$I$6,D119)),MAX($J$1:J118)+1,0)</f>
        <v>0</v>
      </c>
      <c r="K119" s="142" t="e">
        <f>VLOOKUP(F119,Профиль!A119:AI1633,2,FALSE)</f>
        <v>#N/A</v>
      </c>
      <c r="L119" s="142" t="str">
        <f>IF(J119&gt;0,VLOOKUP(Бланк!$I$6,D119:F129,3,FALSE),"")</f>
        <v/>
      </c>
      <c r="M119" s="142" t="e">
        <f t="shared" si="54"/>
        <v>#N/A</v>
      </c>
      <c r="N119" s="142" t="e">
        <f t="shared" si="55"/>
        <v>#N/A</v>
      </c>
      <c r="O119" s="142" t="str">
        <f>IF(ISERROR(N119),"",INDEX(Профиль!$B$2:DD15123,N119,2))</f>
        <v/>
      </c>
      <c r="P119" s="142" t="e">
        <f t="shared" si="56"/>
        <v>#N/A</v>
      </c>
      <c r="Q119" s="142">
        <f>IF(ISNUMBER(SEARCH(Бланк!$K$6,O119)),MAX($Q$1:Q118)+1,0)</f>
        <v>0</v>
      </c>
      <c r="R119" s="142" t="str">
        <f t="shared" si="57"/>
        <v/>
      </c>
      <c r="S119" s="142" t="e">
        <f t="shared" si="58"/>
        <v>#N/A</v>
      </c>
      <c r="AA119" s="142">
        <f>IF(ISNUMBER(SEARCH(Бланк!$I$8,D119)),MAX($AA$1:AA118)+1,0)</f>
        <v>0</v>
      </c>
      <c r="AB119" s="142" t="e">
        <f>VLOOKUP(F119,Профиль!A119:AI1633,2,FALSE)</f>
        <v>#N/A</v>
      </c>
      <c r="AC119" s="142" t="str">
        <f>IF(AA119&gt;0,VLOOKUP(Бланк!$I$8,D119:F119,3,FALSE),"")</f>
        <v/>
      </c>
      <c r="AD119" s="142" t="e">
        <f t="shared" si="59"/>
        <v>#N/A</v>
      </c>
      <c r="BA119" s="142">
        <f>IF(ISNUMBER(SEARCH(Бланк!$I$10,D119)),MAX($BA$1:BA118)+1,0)</f>
        <v>0</v>
      </c>
      <c r="BB119" s="142" t="e">
        <f>VLOOKUP(F119,Профиль!A119:AI1633,2,FALSE)</f>
        <v>#N/A</v>
      </c>
      <c r="BC119" s="142" t="str">
        <f>IF(BA119&gt;0,VLOOKUP(Бланк!$I$10,D119:F119,3,FALSE),"")</f>
        <v/>
      </c>
      <c r="BD119" s="142" t="e">
        <f t="shared" si="60"/>
        <v>#N/A</v>
      </c>
      <c r="BE119" s="142" t="e">
        <f t="shared" si="61"/>
        <v>#N/A</v>
      </c>
      <c r="CA119" s="142">
        <f>IF(ISNUMBER(SEARCH(Бланк!$I$12,D119)),MAX($CA$1:CA118)+1,0)</f>
        <v>0</v>
      </c>
      <c r="CB119" s="142" t="e">
        <f>VLOOKUP(F119,Профиль!A119:AI1633,2,FALSE)</f>
        <v>#N/A</v>
      </c>
      <c r="CC119" s="142" t="str">
        <f>IF(CA119&gt;0,VLOOKUP(Бланк!$I$12,D119:F119,3,FALSE),"")</f>
        <v/>
      </c>
      <c r="CD119" s="142" t="e">
        <f t="shared" si="62"/>
        <v>#N/A</v>
      </c>
      <c r="CE119" s="142" t="e">
        <f t="shared" si="63"/>
        <v>#N/A</v>
      </c>
      <c r="CF119" s="142" t="str">
        <f>IF(ISERROR(CE119),"",INDEX(Профиль!$B$2:BV317,CE119,2))</f>
        <v/>
      </c>
      <c r="CG119" s="142" t="e">
        <f t="shared" si="64"/>
        <v>#N/A</v>
      </c>
      <c r="CI119" s="142" t="str">
        <f t="shared" si="65"/>
        <v/>
      </c>
      <c r="DA119" s="142">
        <f>IF(ISNUMBER(SEARCH(Бланк!$I$14,D119)),MAX($DA$1:DA118)+1,0)</f>
        <v>0</v>
      </c>
      <c r="DB119" s="142" t="e">
        <f>VLOOKUP(F119,Профиль!A119:BI1633,2,FALSE)</f>
        <v>#N/A</v>
      </c>
      <c r="DC119" s="142" t="str">
        <f>IF(DA119&gt;0,VLOOKUP(Бланк!$I$14,D119:F119,3,FALSE),"")</f>
        <v/>
      </c>
      <c r="DD119" s="142" t="e">
        <f t="shared" si="66"/>
        <v>#N/A</v>
      </c>
      <c r="DE119" s="142" t="e">
        <f t="shared" si="67"/>
        <v>#N/A</v>
      </c>
      <c r="DF119" s="142" t="str">
        <f>IF(ISERROR(DE119),"",INDEX(Профиль!$B$2:CV317,DE119,2))</f>
        <v/>
      </c>
      <c r="DG119" s="142" t="e">
        <f t="shared" si="68"/>
        <v>#N/A</v>
      </c>
      <c r="EA119" s="142">
        <f>IF(ISNUMBER(SEARCH(Бланк!$I$16,D119)),MAX($EA$1:EA118)+1,0)</f>
        <v>0</v>
      </c>
      <c r="EB119" s="142" t="e">
        <f>VLOOKUP(F119,Профиль!A119:CI1633,2,FALSE)</f>
        <v>#N/A</v>
      </c>
      <c r="EC119" s="142" t="str">
        <f>IF(EA119&gt;0,VLOOKUP(Бланк!$I$16,D119:F119,3,FALSE),"")</f>
        <v/>
      </c>
      <c r="ED119" s="142" t="e">
        <f t="shared" si="69"/>
        <v>#N/A</v>
      </c>
      <c r="EE119" s="142" t="e">
        <f t="shared" si="70"/>
        <v>#N/A</v>
      </c>
      <c r="EF119" s="142" t="str">
        <f>IF(ISERROR(EE119),"",INDEX(Профиль!$B$2:DV317,EE119,2))</f>
        <v/>
      </c>
      <c r="EG119" s="142" t="e">
        <f t="shared" si="71"/>
        <v>#N/A</v>
      </c>
      <c r="FA119" s="142">
        <f>IF(ISNUMBER(SEARCH(Бланк!$I$18,D119)),MAX($FA$1:FA118)+1,0)</f>
        <v>0</v>
      </c>
      <c r="FB119" s="142" t="e">
        <f>VLOOKUP(F119,Профиль!A119:DI1633,2,FALSE)</f>
        <v>#N/A</v>
      </c>
      <c r="FC119" s="142" t="str">
        <f>IF(FA119&gt;0,VLOOKUP(Бланк!$I$18,D119:F119,3,FALSE),"")</f>
        <v/>
      </c>
      <c r="FD119" s="142" t="e">
        <f t="shared" si="72"/>
        <v>#N/A</v>
      </c>
      <c r="FE119" s="142" t="e">
        <f t="shared" si="73"/>
        <v>#N/A</v>
      </c>
      <c r="FF119" s="142" t="str">
        <f>IF(ISERROR(FE119),"",INDEX(Профиль!$B$2:EV317,FE119,2))</f>
        <v/>
      </c>
      <c r="FG119" s="142" t="e">
        <f t="shared" si="74"/>
        <v>#N/A</v>
      </c>
      <c r="FI119" s="142" t="str">
        <f t="shared" si="75"/>
        <v/>
      </c>
      <c r="FJ119" s="142" t="e">
        <f t="shared" si="76"/>
        <v>#N/A</v>
      </c>
      <c r="GA119" s="142">
        <f>IF(ISNUMBER(SEARCH(Бланк!$I$20,D119)),MAX($GA$1:GA118)+1,0)</f>
        <v>0</v>
      </c>
      <c r="GB119" s="142" t="e">
        <f>VLOOKUP(F119,Профиль!A119:EI1633,2,FALSE)</f>
        <v>#N/A</v>
      </c>
      <c r="GC119" s="142" t="str">
        <f>IF(GA119&gt;0,VLOOKUP(Бланк!$I$20,D119:F119,3,FALSE),"")</f>
        <v/>
      </c>
      <c r="GD119" s="142" t="e">
        <f t="shared" si="77"/>
        <v>#N/A</v>
      </c>
      <c r="GE119" s="142" t="e">
        <f t="shared" si="78"/>
        <v>#N/A</v>
      </c>
      <c r="GF119" s="142" t="str">
        <f>IF(ISERROR(GE119),"",INDEX(Профиль!$B$2:FV317,GE119,2))</f>
        <v/>
      </c>
      <c r="GG119" s="142" t="e">
        <f t="shared" si="79"/>
        <v>#N/A</v>
      </c>
      <c r="GI119" s="142" t="str">
        <f t="shared" si="80"/>
        <v/>
      </c>
      <c r="GJ119" s="142" t="e">
        <f t="shared" si="81"/>
        <v>#N/A</v>
      </c>
      <c r="HA119" s="142">
        <f>IF(ISNUMBER(SEARCH(Бланк!$I$22,D119)),MAX($HA$1:HA118)+1,0)</f>
        <v>0</v>
      </c>
      <c r="HB119" s="142" t="e">
        <f>VLOOKUP(F119,Профиль!A119:FI1633,2,FALSE)</f>
        <v>#N/A</v>
      </c>
      <c r="HC119" s="142" t="str">
        <f>IF(HA119&gt;0,VLOOKUP(Бланк!$I$22,D119:F119,3,FALSE),"")</f>
        <v/>
      </c>
      <c r="HD119" s="142" t="e">
        <f t="shared" si="82"/>
        <v>#N/A</v>
      </c>
      <c r="HE119" s="142" t="e">
        <f t="shared" si="83"/>
        <v>#N/A</v>
      </c>
      <c r="HF119" s="142" t="str">
        <f>IF(ISERROR(HE119),"",INDEX(Профиль!$B$2:GV317,HE119,2))</f>
        <v/>
      </c>
      <c r="HG119" s="142" t="e">
        <f t="shared" si="84"/>
        <v>#N/A</v>
      </c>
      <c r="IA119" s="142">
        <f>IF(ISNUMBER(SEARCH(Бланк!$I$24,D119)),MAX($IA$1:IA118)+1,0)</f>
        <v>0</v>
      </c>
      <c r="IB119" s="142" t="e">
        <f>VLOOKUP(F119,Профиль!A119:GI1633,2,FALSE)</f>
        <v>#N/A</v>
      </c>
      <c r="IC119" s="142" t="str">
        <f>IF(IA119&gt;0,VLOOKUP(Бланк!$I$24,D119:F119,3,FALSE),"")</f>
        <v/>
      </c>
      <c r="ID119" s="142" t="e">
        <f t="shared" si="85"/>
        <v>#N/A</v>
      </c>
      <c r="IE119" s="142" t="e">
        <f t="shared" si="86"/>
        <v>#N/A</v>
      </c>
      <c r="IF119" s="142" t="str">
        <f>IF(ISERROR(IE119),"",INDEX(Профиль!$B$2:HV317,IE119,2))</f>
        <v/>
      </c>
      <c r="IG119" s="142" t="e">
        <f>VLOOKUP(ROW(EA118),IA$2:$IC$201,3,FALSE)</f>
        <v>#N/A</v>
      </c>
      <c r="IJ119" s="142" t="e">
        <f t="shared" si="87"/>
        <v>#N/A</v>
      </c>
    </row>
    <row r="120" spans="1:244" x14ac:dyDescent="0.25">
      <c r="A120" s="142">
        <v>120</v>
      </c>
      <c r="B120" s="142">
        <f>IF(AND($E$1="ПУСТО",Профиль!B120&lt;&gt;""),MAX($B$1:B119)+1,IF(ISNUMBER(SEARCH($E$1,Профиль!G120)),MAX($B$1:B119)+1,0))</f>
        <v>0</v>
      </c>
      <c r="D120" s="142" t="str">
        <f>IF(ISERROR(F120),"",INDEX(Профиль!$B$2:$E$1001,F120,1))</f>
        <v/>
      </c>
      <c r="E120" s="142" t="str">
        <f>IF(ISERROR(F120),"",INDEX(Профиль!$B$2:$E$1001,F120,2))</f>
        <v/>
      </c>
      <c r="F120" s="142" t="e">
        <f>MATCH(ROW(A119),$B$2:B126,0)</f>
        <v>#N/A</v>
      </c>
      <c r="G120" s="142" t="str">
        <f>IF(AND(COUNTIF(D$2:D120,D120)=1,D120&lt;&gt;""),COUNT(G$1:G119)+1,"")</f>
        <v/>
      </c>
      <c r="H120" s="142" t="str">
        <f t="shared" si="52"/>
        <v/>
      </c>
      <c r="I120" s="142" t="e">
        <f t="shared" si="53"/>
        <v>#N/A</v>
      </c>
      <c r="J120" s="142">
        <f>IF(ISNUMBER(SEARCH(Бланк!$I$6,D120)),MAX($J$1:J119)+1,0)</f>
        <v>0</v>
      </c>
      <c r="K120" s="142" t="e">
        <f>VLOOKUP(F120,Профиль!A120:AI1634,2,FALSE)</f>
        <v>#N/A</v>
      </c>
      <c r="L120" s="142" t="str">
        <f>IF(J120&gt;0,VLOOKUP(Бланк!$I$6,D120:F130,3,FALSE),"")</f>
        <v/>
      </c>
      <c r="M120" s="142" t="e">
        <f t="shared" si="54"/>
        <v>#N/A</v>
      </c>
      <c r="N120" s="142" t="e">
        <f t="shared" si="55"/>
        <v>#N/A</v>
      </c>
      <c r="O120" s="142" t="str">
        <f>IF(ISERROR(N120),"",INDEX(Профиль!$B$2:DD15124,N120,2))</f>
        <v/>
      </c>
      <c r="P120" s="142" t="e">
        <f t="shared" si="56"/>
        <v>#N/A</v>
      </c>
      <c r="Q120" s="142">
        <f>IF(ISNUMBER(SEARCH(Бланк!$K$6,O120)),MAX($Q$1:Q119)+1,0)</f>
        <v>0</v>
      </c>
      <c r="R120" s="142" t="str">
        <f t="shared" si="57"/>
        <v/>
      </c>
      <c r="S120" s="142" t="e">
        <f t="shared" si="58"/>
        <v>#N/A</v>
      </c>
      <c r="AA120" s="142">
        <f>IF(ISNUMBER(SEARCH(Бланк!$I$8,D120)),MAX($AA$1:AA119)+1,0)</f>
        <v>0</v>
      </c>
      <c r="AB120" s="142" t="e">
        <f>VLOOKUP(F120,Профиль!A120:AI1634,2,FALSE)</f>
        <v>#N/A</v>
      </c>
      <c r="AC120" s="142" t="str">
        <f>IF(AA120&gt;0,VLOOKUP(Бланк!$I$8,D120:F120,3,FALSE),"")</f>
        <v/>
      </c>
      <c r="AD120" s="142" t="e">
        <f t="shared" si="59"/>
        <v>#N/A</v>
      </c>
      <c r="BA120" s="142">
        <f>IF(ISNUMBER(SEARCH(Бланк!$I$10,D120)),MAX($BA$1:BA119)+1,0)</f>
        <v>0</v>
      </c>
      <c r="BB120" s="142" t="e">
        <f>VLOOKUP(F120,Профиль!A120:AI1634,2,FALSE)</f>
        <v>#N/A</v>
      </c>
      <c r="BC120" s="142" t="str">
        <f>IF(BA120&gt;0,VLOOKUP(Бланк!$I$10,D120:F120,3,FALSE),"")</f>
        <v/>
      </c>
      <c r="BD120" s="142" t="e">
        <f t="shared" si="60"/>
        <v>#N/A</v>
      </c>
      <c r="BE120" s="142" t="e">
        <f t="shared" si="61"/>
        <v>#N/A</v>
      </c>
      <c r="CA120" s="142">
        <f>IF(ISNUMBER(SEARCH(Бланк!$I$12,D120)),MAX($CA$1:CA119)+1,0)</f>
        <v>0</v>
      </c>
      <c r="CB120" s="142" t="e">
        <f>VLOOKUP(F120,Профиль!A120:AI1634,2,FALSE)</f>
        <v>#N/A</v>
      </c>
      <c r="CC120" s="142" t="str">
        <f>IF(CA120&gt;0,VLOOKUP(Бланк!$I$12,D120:F120,3,FALSE),"")</f>
        <v/>
      </c>
      <c r="CD120" s="142" t="e">
        <f t="shared" si="62"/>
        <v>#N/A</v>
      </c>
      <c r="CE120" s="142" t="e">
        <f t="shared" si="63"/>
        <v>#N/A</v>
      </c>
      <c r="CF120" s="142" t="str">
        <f>IF(ISERROR(CE120),"",INDEX(Профиль!$B$2:BV318,CE120,2))</f>
        <v/>
      </c>
      <c r="CG120" s="142" t="e">
        <f t="shared" si="64"/>
        <v>#N/A</v>
      </c>
      <c r="CI120" s="142" t="str">
        <f t="shared" si="65"/>
        <v/>
      </c>
      <c r="DA120" s="142">
        <f>IF(ISNUMBER(SEARCH(Бланк!$I$14,D120)),MAX($DA$1:DA119)+1,0)</f>
        <v>0</v>
      </c>
      <c r="DB120" s="142" t="e">
        <f>VLOOKUP(F120,Профиль!A120:BI1634,2,FALSE)</f>
        <v>#N/A</v>
      </c>
      <c r="DC120" s="142" t="str">
        <f>IF(DA120&gt;0,VLOOKUP(Бланк!$I$14,D120:F120,3,FALSE),"")</f>
        <v/>
      </c>
      <c r="DD120" s="142" t="e">
        <f t="shared" si="66"/>
        <v>#N/A</v>
      </c>
      <c r="DE120" s="142" t="e">
        <f t="shared" si="67"/>
        <v>#N/A</v>
      </c>
      <c r="DF120" s="142" t="str">
        <f>IF(ISERROR(DE120),"",INDEX(Профиль!$B$2:CV318,DE120,2))</f>
        <v/>
      </c>
      <c r="DG120" s="142" t="e">
        <f t="shared" si="68"/>
        <v>#N/A</v>
      </c>
      <c r="EA120" s="142">
        <f>IF(ISNUMBER(SEARCH(Бланк!$I$16,D120)),MAX($EA$1:EA119)+1,0)</f>
        <v>0</v>
      </c>
      <c r="EB120" s="142" t="e">
        <f>VLOOKUP(F120,Профиль!A120:CI1634,2,FALSE)</f>
        <v>#N/A</v>
      </c>
      <c r="EC120" s="142" t="str">
        <f>IF(EA120&gt;0,VLOOKUP(Бланк!$I$16,D120:F120,3,FALSE),"")</f>
        <v/>
      </c>
      <c r="ED120" s="142" t="e">
        <f t="shared" si="69"/>
        <v>#N/A</v>
      </c>
      <c r="EE120" s="142" t="e">
        <f t="shared" si="70"/>
        <v>#N/A</v>
      </c>
      <c r="EF120" s="142" t="str">
        <f>IF(ISERROR(EE120),"",INDEX(Профиль!$B$2:DV318,EE120,2))</f>
        <v/>
      </c>
      <c r="EG120" s="142" t="e">
        <f t="shared" si="71"/>
        <v>#N/A</v>
      </c>
      <c r="FA120" s="142">
        <f>IF(ISNUMBER(SEARCH(Бланк!$I$18,D120)),MAX($FA$1:FA119)+1,0)</f>
        <v>0</v>
      </c>
      <c r="FB120" s="142" t="e">
        <f>VLOOKUP(F120,Профиль!A120:DI1634,2,FALSE)</f>
        <v>#N/A</v>
      </c>
      <c r="FC120" s="142" t="str">
        <f>IF(FA120&gt;0,VLOOKUP(Бланк!$I$18,D120:F120,3,FALSE),"")</f>
        <v/>
      </c>
      <c r="FD120" s="142" t="e">
        <f t="shared" si="72"/>
        <v>#N/A</v>
      </c>
      <c r="FE120" s="142" t="e">
        <f t="shared" si="73"/>
        <v>#N/A</v>
      </c>
      <c r="FF120" s="142" t="str">
        <f>IF(ISERROR(FE120),"",INDEX(Профиль!$B$2:EV318,FE120,2))</f>
        <v/>
      </c>
      <c r="FG120" s="142" t="e">
        <f t="shared" si="74"/>
        <v>#N/A</v>
      </c>
      <c r="FI120" s="142" t="str">
        <f t="shared" si="75"/>
        <v/>
      </c>
      <c r="FJ120" s="142" t="e">
        <f t="shared" si="76"/>
        <v>#N/A</v>
      </c>
      <c r="GA120" s="142">
        <f>IF(ISNUMBER(SEARCH(Бланк!$I$20,D120)),MAX($GA$1:GA119)+1,0)</f>
        <v>0</v>
      </c>
      <c r="GB120" s="142" t="e">
        <f>VLOOKUP(F120,Профиль!A120:EI1634,2,FALSE)</f>
        <v>#N/A</v>
      </c>
      <c r="GC120" s="142" t="str">
        <f>IF(GA120&gt;0,VLOOKUP(Бланк!$I$20,D120:F120,3,FALSE),"")</f>
        <v/>
      </c>
      <c r="GD120" s="142" t="e">
        <f t="shared" si="77"/>
        <v>#N/A</v>
      </c>
      <c r="GE120" s="142" t="e">
        <f t="shared" si="78"/>
        <v>#N/A</v>
      </c>
      <c r="GF120" s="142" t="str">
        <f>IF(ISERROR(GE120),"",INDEX(Профиль!$B$2:FV318,GE120,2))</f>
        <v/>
      </c>
      <c r="GG120" s="142" t="e">
        <f t="shared" si="79"/>
        <v>#N/A</v>
      </c>
      <c r="GI120" s="142" t="str">
        <f t="shared" si="80"/>
        <v/>
      </c>
      <c r="GJ120" s="142" t="e">
        <f t="shared" si="81"/>
        <v>#N/A</v>
      </c>
      <c r="HA120" s="142">
        <f>IF(ISNUMBER(SEARCH(Бланк!$I$22,D120)),MAX($HA$1:HA119)+1,0)</f>
        <v>0</v>
      </c>
      <c r="HB120" s="142" t="e">
        <f>VLOOKUP(F120,Профиль!A120:FI1634,2,FALSE)</f>
        <v>#N/A</v>
      </c>
      <c r="HC120" s="142" t="str">
        <f>IF(HA120&gt;0,VLOOKUP(Бланк!$I$22,D120:F120,3,FALSE),"")</f>
        <v/>
      </c>
      <c r="HD120" s="142" t="e">
        <f t="shared" si="82"/>
        <v>#N/A</v>
      </c>
      <c r="HE120" s="142" t="e">
        <f t="shared" si="83"/>
        <v>#N/A</v>
      </c>
      <c r="HF120" s="142" t="str">
        <f>IF(ISERROR(HE120),"",INDEX(Профиль!$B$2:GV318,HE120,2))</f>
        <v/>
      </c>
      <c r="HG120" s="142" t="e">
        <f t="shared" si="84"/>
        <v>#N/A</v>
      </c>
      <c r="IA120" s="142">
        <f>IF(ISNUMBER(SEARCH(Бланк!$I$24,D120)),MAX($IA$1:IA119)+1,0)</f>
        <v>0</v>
      </c>
      <c r="IB120" s="142" t="e">
        <f>VLOOKUP(F120,Профиль!A120:GI1634,2,FALSE)</f>
        <v>#N/A</v>
      </c>
      <c r="IC120" s="142" t="str">
        <f>IF(IA120&gt;0,VLOOKUP(Бланк!$I$24,D120:F120,3,FALSE),"")</f>
        <v/>
      </c>
      <c r="ID120" s="142" t="e">
        <f t="shared" si="85"/>
        <v>#N/A</v>
      </c>
      <c r="IE120" s="142" t="e">
        <f t="shared" si="86"/>
        <v>#N/A</v>
      </c>
      <c r="IF120" s="142" t="str">
        <f>IF(ISERROR(IE120),"",INDEX(Профиль!$B$2:HV318,IE120,2))</f>
        <v/>
      </c>
      <c r="IG120" s="142" t="e">
        <f>VLOOKUP(ROW(EA119),IA$2:$IC$201,3,FALSE)</f>
        <v>#N/A</v>
      </c>
      <c r="IJ120" s="142" t="e">
        <f t="shared" si="87"/>
        <v>#N/A</v>
      </c>
    </row>
    <row r="121" spans="1:244" x14ac:dyDescent="0.25">
      <c r="A121" s="142">
        <v>121</v>
      </c>
      <c r="B121" s="142">
        <f>IF(AND($E$1="ПУСТО",Профиль!B121&lt;&gt;""),MAX($B$1:B120)+1,IF(ISNUMBER(SEARCH($E$1,Профиль!G121)),MAX($B$1:B120)+1,0))</f>
        <v>0</v>
      </c>
      <c r="D121" s="142" t="str">
        <f>IF(ISERROR(F121),"",INDEX(Профиль!$B$2:$E$1001,F121,1))</f>
        <v/>
      </c>
      <c r="E121" s="142" t="str">
        <f>IF(ISERROR(F121),"",INDEX(Профиль!$B$2:$E$1001,F121,2))</f>
        <v/>
      </c>
      <c r="F121" s="142" t="e">
        <f>MATCH(ROW(A120),$B$2:B127,0)</f>
        <v>#N/A</v>
      </c>
      <c r="G121" s="142" t="str">
        <f>IF(AND(COUNTIF(D$2:D121,D121)=1,D121&lt;&gt;""),COUNT(G$1:G120)+1,"")</f>
        <v/>
      </c>
      <c r="H121" s="142" t="str">
        <f t="shared" si="52"/>
        <v/>
      </c>
      <c r="I121" s="142" t="e">
        <f t="shared" si="53"/>
        <v>#N/A</v>
      </c>
      <c r="J121" s="142">
        <f>IF(ISNUMBER(SEARCH(Бланк!$I$6,D121)),MAX($J$1:J120)+1,0)</f>
        <v>0</v>
      </c>
      <c r="K121" s="142" t="e">
        <f>VLOOKUP(F121,Профиль!A121:AI1635,2,FALSE)</f>
        <v>#N/A</v>
      </c>
      <c r="L121" s="142" t="str">
        <f>IF(J121&gt;0,VLOOKUP(Бланк!$I$6,D121:F131,3,FALSE),"")</f>
        <v/>
      </c>
      <c r="M121" s="142" t="e">
        <f t="shared" si="54"/>
        <v>#N/A</v>
      </c>
      <c r="N121" s="142" t="e">
        <f t="shared" si="55"/>
        <v>#N/A</v>
      </c>
      <c r="O121" s="142" t="str">
        <f>IF(ISERROR(N121),"",INDEX(Профиль!$B$2:DD15125,N121,2))</f>
        <v/>
      </c>
      <c r="P121" s="142" t="e">
        <f t="shared" si="56"/>
        <v>#N/A</v>
      </c>
      <c r="Q121" s="142">
        <f>IF(ISNUMBER(SEARCH(Бланк!$K$6,O121)),MAX($Q$1:Q120)+1,0)</f>
        <v>0</v>
      </c>
      <c r="R121" s="142" t="str">
        <f t="shared" si="57"/>
        <v/>
      </c>
      <c r="S121" s="142" t="e">
        <f t="shared" si="58"/>
        <v>#N/A</v>
      </c>
      <c r="AA121" s="142">
        <f>IF(ISNUMBER(SEARCH(Бланк!$I$8,D121)),MAX($AA$1:AA120)+1,0)</f>
        <v>0</v>
      </c>
      <c r="AB121" s="142" t="e">
        <f>VLOOKUP(F121,Профиль!A121:AI1635,2,FALSE)</f>
        <v>#N/A</v>
      </c>
      <c r="AC121" s="142" t="str">
        <f>IF(AA121&gt;0,VLOOKUP(Бланк!$I$8,D121:F121,3,FALSE),"")</f>
        <v/>
      </c>
      <c r="AD121" s="142" t="e">
        <f t="shared" si="59"/>
        <v>#N/A</v>
      </c>
      <c r="BA121" s="142">
        <f>IF(ISNUMBER(SEARCH(Бланк!$I$10,D121)),MAX($BA$1:BA120)+1,0)</f>
        <v>0</v>
      </c>
      <c r="BB121" s="142" t="e">
        <f>VLOOKUP(F121,Профиль!A121:AI1635,2,FALSE)</f>
        <v>#N/A</v>
      </c>
      <c r="BC121" s="142" t="str">
        <f>IF(BA121&gt;0,VLOOKUP(Бланк!$I$10,D121:F121,3,FALSE),"")</f>
        <v/>
      </c>
      <c r="BD121" s="142" t="e">
        <f t="shared" si="60"/>
        <v>#N/A</v>
      </c>
      <c r="BE121" s="142" t="e">
        <f t="shared" si="61"/>
        <v>#N/A</v>
      </c>
      <c r="CA121" s="142">
        <f>IF(ISNUMBER(SEARCH(Бланк!$I$12,D121)),MAX($CA$1:CA120)+1,0)</f>
        <v>0</v>
      </c>
      <c r="CB121" s="142" t="e">
        <f>VLOOKUP(F121,Профиль!A121:AI1635,2,FALSE)</f>
        <v>#N/A</v>
      </c>
      <c r="CC121" s="142" t="str">
        <f>IF(CA121&gt;0,VLOOKUP(Бланк!$I$12,D121:F121,3,FALSE),"")</f>
        <v/>
      </c>
      <c r="CD121" s="142" t="e">
        <f t="shared" si="62"/>
        <v>#N/A</v>
      </c>
      <c r="CE121" s="142" t="e">
        <f t="shared" si="63"/>
        <v>#N/A</v>
      </c>
      <c r="CF121" s="142" t="str">
        <f>IF(ISERROR(CE121),"",INDEX(Профиль!$B$2:BV319,CE121,2))</f>
        <v/>
      </c>
      <c r="CG121" s="142" t="e">
        <f t="shared" si="64"/>
        <v>#N/A</v>
      </c>
      <c r="CI121" s="142" t="str">
        <f t="shared" si="65"/>
        <v/>
      </c>
      <c r="DA121" s="142">
        <f>IF(ISNUMBER(SEARCH(Бланк!$I$14,D121)),MAX($DA$1:DA120)+1,0)</f>
        <v>0</v>
      </c>
      <c r="DB121" s="142" t="e">
        <f>VLOOKUP(F121,Профиль!A121:BI1635,2,FALSE)</f>
        <v>#N/A</v>
      </c>
      <c r="DC121" s="142" t="str">
        <f>IF(DA121&gt;0,VLOOKUP(Бланк!$I$14,D121:F121,3,FALSE),"")</f>
        <v/>
      </c>
      <c r="DD121" s="142" t="e">
        <f t="shared" si="66"/>
        <v>#N/A</v>
      </c>
      <c r="DE121" s="142" t="e">
        <f t="shared" si="67"/>
        <v>#N/A</v>
      </c>
      <c r="DF121" s="142" t="str">
        <f>IF(ISERROR(DE121),"",INDEX(Профиль!$B$2:CV319,DE121,2))</f>
        <v/>
      </c>
      <c r="DG121" s="142" t="e">
        <f t="shared" si="68"/>
        <v>#N/A</v>
      </c>
      <c r="EA121" s="142">
        <f>IF(ISNUMBER(SEARCH(Бланк!$I$16,D121)),MAX($EA$1:EA120)+1,0)</f>
        <v>0</v>
      </c>
      <c r="EB121" s="142" t="e">
        <f>VLOOKUP(F121,Профиль!A121:CI1635,2,FALSE)</f>
        <v>#N/A</v>
      </c>
      <c r="EC121" s="142" t="str">
        <f>IF(EA121&gt;0,VLOOKUP(Бланк!$I$16,D121:F121,3,FALSE),"")</f>
        <v/>
      </c>
      <c r="ED121" s="142" t="e">
        <f t="shared" si="69"/>
        <v>#N/A</v>
      </c>
      <c r="EE121" s="142" t="e">
        <f t="shared" si="70"/>
        <v>#N/A</v>
      </c>
      <c r="EF121" s="142" t="str">
        <f>IF(ISERROR(EE121),"",INDEX(Профиль!$B$2:DV319,EE121,2))</f>
        <v/>
      </c>
      <c r="EG121" s="142" t="e">
        <f t="shared" si="71"/>
        <v>#N/A</v>
      </c>
      <c r="FA121" s="142">
        <f>IF(ISNUMBER(SEARCH(Бланк!$I$18,D121)),MAX($FA$1:FA120)+1,0)</f>
        <v>0</v>
      </c>
      <c r="FB121" s="142" t="e">
        <f>VLOOKUP(F121,Профиль!A121:DI1635,2,FALSE)</f>
        <v>#N/A</v>
      </c>
      <c r="FC121" s="142" t="str">
        <f>IF(FA121&gt;0,VLOOKUP(Бланк!$I$18,D121:F121,3,FALSE),"")</f>
        <v/>
      </c>
      <c r="FD121" s="142" t="e">
        <f t="shared" si="72"/>
        <v>#N/A</v>
      </c>
      <c r="FE121" s="142" t="e">
        <f t="shared" si="73"/>
        <v>#N/A</v>
      </c>
      <c r="FF121" s="142" t="str">
        <f>IF(ISERROR(FE121),"",INDEX(Профиль!$B$2:EV319,FE121,2))</f>
        <v/>
      </c>
      <c r="FG121" s="142" t="e">
        <f t="shared" si="74"/>
        <v>#N/A</v>
      </c>
      <c r="FI121" s="142" t="str">
        <f t="shared" si="75"/>
        <v/>
      </c>
      <c r="FJ121" s="142" t="e">
        <f t="shared" si="76"/>
        <v>#N/A</v>
      </c>
      <c r="GA121" s="142">
        <f>IF(ISNUMBER(SEARCH(Бланк!$I$20,D121)),MAX($GA$1:GA120)+1,0)</f>
        <v>0</v>
      </c>
      <c r="GB121" s="142" t="e">
        <f>VLOOKUP(F121,Профиль!A121:EI1635,2,FALSE)</f>
        <v>#N/A</v>
      </c>
      <c r="GC121" s="142" t="str">
        <f>IF(GA121&gt;0,VLOOKUP(Бланк!$I$20,D121:F121,3,FALSE),"")</f>
        <v/>
      </c>
      <c r="GD121" s="142" t="e">
        <f t="shared" si="77"/>
        <v>#N/A</v>
      </c>
      <c r="GE121" s="142" t="e">
        <f t="shared" si="78"/>
        <v>#N/A</v>
      </c>
      <c r="GF121" s="142" t="str">
        <f>IF(ISERROR(GE121),"",INDEX(Профиль!$B$2:FV319,GE121,2))</f>
        <v/>
      </c>
      <c r="GG121" s="142" t="e">
        <f t="shared" si="79"/>
        <v>#N/A</v>
      </c>
      <c r="GI121" s="142" t="str">
        <f t="shared" si="80"/>
        <v/>
      </c>
      <c r="GJ121" s="142" t="e">
        <f t="shared" si="81"/>
        <v>#N/A</v>
      </c>
      <c r="HA121" s="142">
        <f>IF(ISNUMBER(SEARCH(Бланк!$I$22,D121)),MAX($HA$1:HA120)+1,0)</f>
        <v>0</v>
      </c>
      <c r="HB121" s="142" t="e">
        <f>VLOOKUP(F121,Профиль!A121:FI1635,2,FALSE)</f>
        <v>#N/A</v>
      </c>
      <c r="HC121" s="142" t="str">
        <f>IF(HA121&gt;0,VLOOKUP(Бланк!$I$22,D121:F121,3,FALSE),"")</f>
        <v/>
      </c>
      <c r="HD121" s="142" t="e">
        <f t="shared" si="82"/>
        <v>#N/A</v>
      </c>
      <c r="HE121" s="142" t="e">
        <f t="shared" si="83"/>
        <v>#N/A</v>
      </c>
      <c r="HF121" s="142" t="str">
        <f>IF(ISERROR(HE121),"",INDEX(Профиль!$B$2:GV319,HE121,2))</f>
        <v/>
      </c>
      <c r="HG121" s="142" t="e">
        <f t="shared" si="84"/>
        <v>#N/A</v>
      </c>
      <c r="IA121" s="142">
        <f>IF(ISNUMBER(SEARCH(Бланк!$I$24,D121)),MAX($IA$1:IA120)+1,0)</f>
        <v>0</v>
      </c>
      <c r="IB121" s="142" t="e">
        <f>VLOOKUP(F121,Профиль!A121:GI1635,2,FALSE)</f>
        <v>#N/A</v>
      </c>
      <c r="IC121" s="142" t="str">
        <f>IF(IA121&gt;0,VLOOKUP(Бланк!$I$24,D121:F121,3,FALSE),"")</f>
        <v/>
      </c>
      <c r="ID121" s="142" t="e">
        <f t="shared" si="85"/>
        <v>#N/A</v>
      </c>
      <c r="IE121" s="142" t="e">
        <f t="shared" si="86"/>
        <v>#N/A</v>
      </c>
      <c r="IF121" s="142" t="str">
        <f>IF(ISERROR(IE121),"",INDEX(Профиль!$B$2:HV319,IE121,2))</f>
        <v/>
      </c>
      <c r="IG121" s="142" t="e">
        <f>VLOOKUP(ROW(EA120),IA$2:$IC$201,3,FALSE)</f>
        <v>#N/A</v>
      </c>
      <c r="IJ121" s="142" t="e">
        <f t="shared" si="87"/>
        <v>#N/A</v>
      </c>
    </row>
    <row r="122" spans="1:244" x14ac:dyDescent="0.25">
      <c r="A122" s="142">
        <v>122</v>
      </c>
      <c r="B122" s="142">
        <f>IF(AND($E$1="ПУСТО",Профиль!B122&lt;&gt;""),MAX($B$1:B121)+1,IF(ISNUMBER(SEARCH($E$1,Профиль!G122)),MAX($B$1:B121)+1,0))</f>
        <v>0</v>
      </c>
      <c r="D122" s="142" t="str">
        <f>IF(ISERROR(F122),"",INDEX(Профиль!$B$2:$E$1001,F122,1))</f>
        <v/>
      </c>
      <c r="E122" s="142" t="str">
        <f>IF(ISERROR(F122),"",INDEX(Профиль!$B$2:$E$1001,F122,2))</f>
        <v/>
      </c>
      <c r="F122" s="142" t="e">
        <f>MATCH(ROW(A121),$B$2:B128,0)</f>
        <v>#N/A</v>
      </c>
      <c r="G122" s="142" t="str">
        <f>IF(AND(COUNTIF(D$2:D122,D122)=1,D122&lt;&gt;""),COUNT(G$1:G121)+1,"")</f>
        <v/>
      </c>
      <c r="H122" s="142" t="str">
        <f t="shared" si="52"/>
        <v/>
      </c>
      <c r="I122" s="142" t="e">
        <f t="shared" si="53"/>
        <v>#N/A</v>
      </c>
      <c r="J122" s="142">
        <f>IF(ISNUMBER(SEARCH(Бланк!$I$6,D122)),MAX($J$1:J121)+1,0)</f>
        <v>0</v>
      </c>
      <c r="K122" s="142" t="e">
        <f>VLOOKUP(F122,Профиль!A122:AI1636,2,FALSE)</f>
        <v>#N/A</v>
      </c>
      <c r="L122" s="142" t="str">
        <f>IF(J122&gt;0,VLOOKUP(Бланк!$I$6,D122:F132,3,FALSE),"")</f>
        <v/>
      </c>
      <c r="M122" s="142" t="e">
        <f t="shared" si="54"/>
        <v>#N/A</v>
      </c>
      <c r="N122" s="142" t="e">
        <f t="shared" si="55"/>
        <v>#N/A</v>
      </c>
      <c r="O122" s="142" t="str">
        <f>IF(ISERROR(N122),"",INDEX(Профиль!$B$2:DD15126,N122,2))</f>
        <v/>
      </c>
      <c r="P122" s="142" t="e">
        <f t="shared" si="56"/>
        <v>#N/A</v>
      </c>
      <c r="Q122" s="142">
        <f>IF(ISNUMBER(SEARCH(Бланк!$K$6,O122)),MAX($Q$1:Q121)+1,0)</f>
        <v>0</v>
      </c>
      <c r="R122" s="142" t="str">
        <f t="shared" si="57"/>
        <v/>
      </c>
      <c r="S122" s="142" t="e">
        <f t="shared" si="58"/>
        <v>#N/A</v>
      </c>
      <c r="AA122" s="142">
        <f>IF(ISNUMBER(SEARCH(Бланк!$I$8,D122)),MAX($AA$1:AA121)+1,0)</f>
        <v>0</v>
      </c>
      <c r="AB122" s="142" t="e">
        <f>VLOOKUP(F122,Профиль!A122:AI1636,2,FALSE)</f>
        <v>#N/A</v>
      </c>
      <c r="AC122" s="142" t="str">
        <f>IF(AA122&gt;0,VLOOKUP(Бланк!$I$8,D122:F122,3,FALSE),"")</f>
        <v/>
      </c>
      <c r="AD122" s="142" t="e">
        <f t="shared" si="59"/>
        <v>#N/A</v>
      </c>
      <c r="BA122" s="142">
        <f>IF(ISNUMBER(SEARCH(Бланк!$I$10,D122)),MAX($BA$1:BA121)+1,0)</f>
        <v>0</v>
      </c>
      <c r="BB122" s="142" t="e">
        <f>VLOOKUP(F122,Профиль!A122:AI1636,2,FALSE)</f>
        <v>#N/A</v>
      </c>
      <c r="BC122" s="142" t="str">
        <f>IF(BA122&gt;0,VLOOKUP(Бланк!$I$10,D122:F122,3,FALSE),"")</f>
        <v/>
      </c>
      <c r="BD122" s="142" t="e">
        <f t="shared" si="60"/>
        <v>#N/A</v>
      </c>
      <c r="BE122" s="142" t="e">
        <f t="shared" si="61"/>
        <v>#N/A</v>
      </c>
      <c r="CA122" s="142">
        <f>IF(ISNUMBER(SEARCH(Бланк!$I$12,D122)),MAX($CA$1:CA121)+1,0)</f>
        <v>0</v>
      </c>
      <c r="CB122" s="142" t="e">
        <f>VLOOKUP(F122,Профиль!A122:AI1636,2,FALSE)</f>
        <v>#N/A</v>
      </c>
      <c r="CC122" s="142" t="str">
        <f>IF(CA122&gt;0,VLOOKUP(Бланк!$I$12,D122:F122,3,FALSE),"")</f>
        <v/>
      </c>
      <c r="CD122" s="142" t="e">
        <f t="shared" si="62"/>
        <v>#N/A</v>
      </c>
      <c r="CE122" s="142" t="e">
        <f t="shared" si="63"/>
        <v>#N/A</v>
      </c>
      <c r="CF122" s="142" t="str">
        <f>IF(ISERROR(CE122),"",INDEX(Профиль!$B$2:BV320,CE122,2))</f>
        <v/>
      </c>
      <c r="CG122" s="142" t="e">
        <f t="shared" si="64"/>
        <v>#N/A</v>
      </c>
      <c r="CI122" s="142" t="str">
        <f t="shared" si="65"/>
        <v/>
      </c>
      <c r="DA122" s="142">
        <f>IF(ISNUMBER(SEARCH(Бланк!$I$14,D122)),MAX($DA$1:DA121)+1,0)</f>
        <v>0</v>
      </c>
      <c r="DB122" s="142" t="e">
        <f>VLOOKUP(F122,Профиль!A122:BI1636,2,FALSE)</f>
        <v>#N/A</v>
      </c>
      <c r="DC122" s="142" t="str">
        <f>IF(DA122&gt;0,VLOOKUP(Бланк!$I$14,D122:F122,3,FALSE),"")</f>
        <v/>
      </c>
      <c r="DD122" s="142" t="e">
        <f t="shared" si="66"/>
        <v>#N/A</v>
      </c>
      <c r="DE122" s="142" t="e">
        <f t="shared" si="67"/>
        <v>#N/A</v>
      </c>
      <c r="DF122" s="142" t="str">
        <f>IF(ISERROR(DE122),"",INDEX(Профиль!$B$2:CV320,DE122,2))</f>
        <v/>
      </c>
      <c r="DG122" s="142" t="e">
        <f t="shared" si="68"/>
        <v>#N/A</v>
      </c>
      <c r="EA122" s="142">
        <f>IF(ISNUMBER(SEARCH(Бланк!$I$16,D122)),MAX($EA$1:EA121)+1,0)</f>
        <v>0</v>
      </c>
      <c r="EB122" s="142" t="e">
        <f>VLOOKUP(F122,Профиль!A122:CI1636,2,FALSE)</f>
        <v>#N/A</v>
      </c>
      <c r="EC122" s="142" t="str">
        <f>IF(EA122&gt;0,VLOOKUP(Бланк!$I$16,D122:F122,3,FALSE),"")</f>
        <v/>
      </c>
      <c r="ED122" s="142" t="e">
        <f t="shared" si="69"/>
        <v>#N/A</v>
      </c>
      <c r="EE122" s="142" t="e">
        <f t="shared" si="70"/>
        <v>#N/A</v>
      </c>
      <c r="EF122" s="142" t="str">
        <f>IF(ISERROR(EE122),"",INDEX(Профиль!$B$2:DV320,EE122,2))</f>
        <v/>
      </c>
      <c r="EG122" s="142" t="e">
        <f t="shared" si="71"/>
        <v>#N/A</v>
      </c>
      <c r="FA122" s="142">
        <f>IF(ISNUMBER(SEARCH(Бланк!$I$18,D122)),MAX($FA$1:FA121)+1,0)</f>
        <v>0</v>
      </c>
      <c r="FB122" s="142" t="e">
        <f>VLOOKUP(F122,Профиль!A122:DI1636,2,FALSE)</f>
        <v>#N/A</v>
      </c>
      <c r="FC122" s="142" t="str">
        <f>IF(FA122&gt;0,VLOOKUP(Бланк!$I$18,D122:F122,3,FALSE),"")</f>
        <v/>
      </c>
      <c r="FD122" s="142" t="e">
        <f t="shared" si="72"/>
        <v>#N/A</v>
      </c>
      <c r="FE122" s="142" t="e">
        <f t="shared" si="73"/>
        <v>#N/A</v>
      </c>
      <c r="FF122" s="142" t="str">
        <f>IF(ISERROR(FE122),"",INDEX(Профиль!$B$2:EV320,FE122,2))</f>
        <v/>
      </c>
      <c r="FG122" s="142" t="e">
        <f t="shared" si="74"/>
        <v>#N/A</v>
      </c>
      <c r="FI122" s="142" t="str">
        <f t="shared" si="75"/>
        <v/>
      </c>
      <c r="FJ122" s="142" t="e">
        <f t="shared" si="76"/>
        <v>#N/A</v>
      </c>
      <c r="GA122" s="142">
        <f>IF(ISNUMBER(SEARCH(Бланк!$I$20,D122)),MAX($GA$1:GA121)+1,0)</f>
        <v>0</v>
      </c>
      <c r="GB122" s="142" t="e">
        <f>VLOOKUP(F122,Профиль!A122:EI1636,2,FALSE)</f>
        <v>#N/A</v>
      </c>
      <c r="GC122" s="142" t="str">
        <f>IF(GA122&gt;0,VLOOKUP(Бланк!$I$20,D122:F122,3,FALSE),"")</f>
        <v/>
      </c>
      <c r="GD122" s="142" t="e">
        <f t="shared" si="77"/>
        <v>#N/A</v>
      </c>
      <c r="GE122" s="142" t="e">
        <f t="shared" si="78"/>
        <v>#N/A</v>
      </c>
      <c r="GF122" s="142" t="str">
        <f>IF(ISERROR(GE122),"",INDEX(Профиль!$B$2:FV320,GE122,2))</f>
        <v/>
      </c>
      <c r="GG122" s="142" t="e">
        <f t="shared" si="79"/>
        <v>#N/A</v>
      </c>
      <c r="GI122" s="142" t="str">
        <f t="shared" si="80"/>
        <v/>
      </c>
      <c r="GJ122" s="142" t="e">
        <f t="shared" si="81"/>
        <v>#N/A</v>
      </c>
      <c r="HA122" s="142">
        <f>IF(ISNUMBER(SEARCH(Бланк!$I$22,D122)),MAX($HA$1:HA121)+1,0)</f>
        <v>0</v>
      </c>
      <c r="HB122" s="142" t="e">
        <f>VLOOKUP(F122,Профиль!A122:FI1636,2,FALSE)</f>
        <v>#N/A</v>
      </c>
      <c r="HC122" s="142" t="str">
        <f>IF(HA122&gt;0,VLOOKUP(Бланк!$I$22,D122:F122,3,FALSE),"")</f>
        <v/>
      </c>
      <c r="HD122" s="142" t="e">
        <f t="shared" si="82"/>
        <v>#N/A</v>
      </c>
      <c r="HE122" s="142" t="e">
        <f t="shared" si="83"/>
        <v>#N/A</v>
      </c>
      <c r="HF122" s="142" t="str">
        <f>IF(ISERROR(HE122),"",INDEX(Профиль!$B$2:GV320,HE122,2))</f>
        <v/>
      </c>
      <c r="HG122" s="142" t="e">
        <f t="shared" si="84"/>
        <v>#N/A</v>
      </c>
      <c r="IA122" s="142">
        <f>IF(ISNUMBER(SEARCH(Бланк!$I$24,D122)),MAX($IA$1:IA121)+1,0)</f>
        <v>0</v>
      </c>
      <c r="IB122" s="142" t="e">
        <f>VLOOKUP(F122,Профиль!A122:GI1636,2,FALSE)</f>
        <v>#N/A</v>
      </c>
      <c r="IC122" s="142" t="str">
        <f>IF(IA122&gt;0,VLOOKUP(Бланк!$I$24,D122:F122,3,FALSE),"")</f>
        <v/>
      </c>
      <c r="ID122" s="142" t="e">
        <f t="shared" si="85"/>
        <v>#N/A</v>
      </c>
      <c r="IE122" s="142" t="e">
        <f t="shared" si="86"/>
        <v>#N/A</v>
      </c>
      <c r="IF122" s="142" t="str">
        <f>IF(ISERROR(IE122),"",INDEX(Профиль!$B$2:HV320,IE122,2))</f>
        <v/>
      </c>
      <c r="IG122" s="142" t="e">
        <f>VLOOKUP(ROW(EA121),IA$2:$IC$201,3,FALSE)</f>
        <v>#N/A</v>
      </c>
      <c r="IJ122" s="142" t="e">
        <f t="shared" si="87"/>
        <v>#N/A</v>
      </c>
    </row>
    <row r="123" spans="1:244" x14ac:dyDescent="0.25">
      <c r="A123" s="142">
        <v>123</v>
      </c>
      <c r="B123" s="142">
        <f>IF(AND($E$1="ПУСТО",Профиль!B123&lt;&gt;""),MAX($B$1:B122)+1,IF(ISNUMBER(SEARCH($E$1,Профиль!G123)),MAX($B$1:B122)+1,0))</f>
        <v>0</v>
      </c>
      <c r="D123" s="142" t="str">
        <f>IF(ISERROR(F123),"",INDEX(Профиль!$B$2:$E$1001,F123,1))</f>
        <v/>
      </c>
      <c r="E123" s="142" t="str">
        <f>IF(ISERROR(F123),"",INDEX(Профиль!$B$2:$E$1001,F123,2))</f>
        <v/>
      </c>
      <c r="F123" s="142" t="e">
        <f>MATCH(ROW(A122),$B$2:B129,0)</f>
        <v>#N/A</v>
      </c>
      <c r="G123" s="142" t="str">
        <f>IF(AND(COUNTIF(D$2:D123,D123)=1,D123&lt;&gt;""),COUNT(G$1:G122)+1,"")</f>
        <v/>
      </c>
      <c r="H123" s="142" t="str">
        <f t="shared" si="52"/>
        <v/>
      </c>
      <c r="I123" s="142" t="e">
        <f t="shared" si="53"/>
        <v>#N/A</v>
      </c>
      <c r="J123" s="142">
        <f>IF(ISNUMBER(SEARCH(Бланк!$I$6,D123)),MAX($J$1:J122)+1,0)</f>
        <v>0</v>
      </c>
      <c r="K123" s="142" t="e">
        <f>VLOOKUP(F123,Профиль!A123:AI1637,2,FALSE)</f>
        <v>#N/A</v>
      </c>
      <c r="L123" s="142" t="str">
        <f>IF(J123&gt;0,VLOOKUP(Бланк!$I$6,D123:F133,3,FALSE),"")</f>
        <v/>
      </c>
      <c r="M123" s="142" t="e">
        <f t="shared" si="54"/>
        <v>#N/A</v>
      </c>
      <c r="N123" s="142" t="e">
        <f t="shared" si="55"/>
        <v>#N/A</v>
      </c>
      <c r="O123" s="142" t="str">
        <f>IF(ISERROR(N123),"",INDEX(Профиль!$B$2:DD15127,N123,2))</f>
        <v/>
      </c>
      <c r="P123" s="142" t="e">
        <f t="shared" si="56"/>
        <v>#N/A</v>
      </c>
      <c r="Q123" s="142">
        <f>IF(ISNUMBER(SEARCH(Бланк!$K$6,O123)),MAX($Q$1:Q122)+1,0)</f>
        <v>0</v>
      </c>
      <c r="R123" s="142" t="str">
        <f t="shared" si="57"/>
        <v/>
      </c>
      <c r="S123" s="142" t="e">
        <f t="shared" si="58"/>
        <v>#N/A</v>
      </c>
      <c r="AA123" s="142">
        <f>IF(ISNUMBER(SEARCH(Бланк!$I$8,D123)),MAX($AA$1:AA122)+1,0)</f>
        <v>0</v>
      </c>
      <c r="AB123" s="142" t="e">
        <f>VLOOKUP(F123,Профиль!A123:AI1637,2,FALSE)</f>
        <v>#N/A</v>
      </c>
      <c r="AC123" s="142" t="str">
        <f>IF(AA123&gt;0,VLOOKUP(Бланк!$I$8,D123:F123,3,FALSE),"")</f>
        <v/>
      </c>
      <c r="AD123" s="142" t="e">
        <f t="shared" si="59"/>
        <v>#N/A</v>
      </c>
      <c r="BA123" s="142">
        <f>IF(ISNUMBER(SEARCH(Бланк!$I$10,D123)),MAX($BA$1:BA122)+1,0)</f>
        <v>0</v>
      </c>
      <c r="BB123" s="142" t="e">
        <f>VLOOKUP(F123,Профиль!A123:AI1637,2,FALSE)</f>
        <v>#N/A</v>
      </c>
      <c r="BC123" s="142" t="str">
        <f>IF(BA123&gt;0,VLOOKUP(Бланк!$I$10,D123:F123,3,FALSE),"")</f>
        <v/>
      </c>
      <c r="BD123" s="142" t="e">
        <f t="shared" si="60"/>
        <v>#N/A</v>
      </c>
      <c r="BE123" s="142" t="e">
        <f t="shared" si="61"/>
        <v>#N/A</v>
      </c>
      <c r="CA123" s="142">
        <f>IF(ISNUMBER(SEARCH(Бланк!$I$12,D123)),MAX($CA$1:CA122)+1,0)</f>
        <v>0</v>
      </c>
      <c r="CB123" s="142" t="e">
        <f>VLOOKUP(F123,Профиль!A123:AI1637,2,FALSE)</f>
        <v>#N/A</v>
      </c>
      <c r="CC123" s="142" t="str">
        <f>IF(CA123&gt;0,VLOOKUP(Бланк!$I$12,D123:F123,3,FALSE),"")</f>
        <v/>
      </c>
      <c r="CD123" s="142" t="e">
        <f t="shared" si="62"/>
        <v>#N/A</v>
      </c>
      <c r="CE123" s="142" t="e">
        <f t="shared" si="63"/>
        <v>#N/A</v>
      </c>
      <c r="CF123" s="142" t="str">
        <f>IF(ISERROR(CE123),"",INDEX(Профиль!$B$2:BV321,CE123,2))</f>
        <v/>
      </c>
      <c r="CG123" s="142" t="e">
        <f t="shared" si="64"/>
        <v>#N/A</v>
      </c>
      <c r="CI123" s="142" t="str">
        <f t="shared" si="65"/>
        <v/>
      </c>
      <c r="DA123" s="142">
        <f>IF(ISNUMBER(SEARCH(Бланк!$I$14,D123)),MAX($DA$1:DA122)+1,0)</f>
        <v>0</v>
      </c>
      <c r="DB123" s="142" t="e">
        <f>VLOOKUP(F123,Профиль!A123:BI1637,2,FALSE)</f>
        <v>#N/A</v>
      </c>
      <c r="DC123" s="142" t="str">
        <f>IF(DA123&gt;0,VLOOKUP(Бланк!$I$14,D123:F123,3,FALSE),"")</f>
        <v/>
      </c>
      <c r="DD123" s="142" t="e">
        <f t="shared" si="66"/>
        <v>#N/A</v>
      </c>
      <c r="DE123" s="142" t="e">
        <f t="shared" si="67"/>
        <v>#N/A</v>
      </c>
      <c r="DF123" s="142" t="str">
        <f>IF(ISERROR(DE123),"",INDEX(Профиль!$B$2:CV321,DE123,2))</f>
        <v/>
      </c>
      <c r="DG123" s="142" t="e">
        <f t="shared" si="68"/>
        <v>#N/A</v>
      </c>
      <c r="EA123" s="142">
        <f>IF(ISNUMBER(SEARCH(Бланк!$I$16,D123)),MAX($EA$1:EA122)+1,0)</f>
        <v>0</v>
      </c>
      <c r="EB123" s="142" t="e">
        <f>VLOOKUP(F123,Профиль!A123:CI1637,2,FALSE)</f>
        <v>#N/A</v>
      </c>
      <c r="EC123" s="142" t="str">
        <f>IF(EA123&gt;0,VLOOKUP(Бланк!$I$16,D123:F123,3,FALSE),"")</f>
        <v/>
      </c>
      <c r="ED123" s="142" t="e">
        <f t="shared" si="69"/>
        <v>#N/A</v>
      </c>
      <c r="EE123" s="142" t="e">
        <f t="shared" si="70"/>
        <v>#N/A</v>
      </c>
      <c r="EF123" s="142" t="str">
        <f>IF(ISERROR(EE123),"",INDEX(Профиль!$B$2:DV321,EE123,2))</f>
        <v/>
      </c>
      <c r="EG123" s="142" t="e">
        <f t="shared" si="71"/>
        <v>#N/A</v>
      </c>
      <c r="FA123" s="142">
        <f>IF(ISNUMBER(SEARCH(Бланк!$I$18,D123)),MAX($FA$1:FA122)+1,0)</f>
        <v>0</v>
      </c>
      <c r="FB123" s="142" t="e">
        <f>VLOOKUP(F123,Профиль!A123:DI1637,2,FALSE)</f>
        <v>#N/A</v>
      </c>
      <c r="FC123" s="142" t="str">
        <f>IF(FA123&gt;0,VLOOKUP(Бланк!$I$18,D123:F123,3,FALSE),"")</f>
        <v/>
      </c>
      <c r="FD123" s="142" t="e">
        <f t="shared" si="72"/>
        <v>#N/A</v>
      </c>
      <c r="FE123" s="142" t="e">
        <f t="shared" si="73"/>
        <v>#N/A</v>
      </c>
      <c r="FF123" s="142" t="str">
        <f>IF(ISERROR(FE123),"",INDEX(Профиль!$B$2:EV321,FE123,2))</f>
        <v/>
      </c>
      <c r="FG123" s="142" t="e">
        <f t="shared" si="74"/>
        <v>#N/A</v>
      </c>
      <c r="FI123" s="142" t="str">
        <f t="shared" si="75"/>
        <v/>
      </c>
      <c r="FJ123" s="142" t="e">
        <f t="shared" si="76"/>
        <v>#N/A</v>
      </c>
      <c r="GA123" s="142">
        <f>IF(ISNUMBER(SEARCH(Бланк!$I$20,D123)),MAX($GA$1:GA122)+1,0)</f>
        <v>0</v>
      </c>
      <c r="GB123" s="142" t="e">
        <f>VLOOKUP(F123,Профиль!A123:EI1637,2,FALSE)</f>
        <v>#N/A</v>
      </c>
      <c r="GC123" s="142" t="str">
        <f>IF(GA123&gt;0,VLOOKUP(Бланк!$I$20,D123:F123,3,FALSE),"")</f>
        <v/>
      </c>
      <c r="GD123" s="142" t="e">
        <f t="shared" si="77"/>
        <v>#N/A</v>
      </c>
      <c r="GE123" s="142" t="e">
        <f t="shared" si="78"/>
        <v>#N/A</v>
      </c>
      <c r="GF123" s="142" t="str">
        <f>IF(ISERROR(GE123),"",INDEX(Профиль!$B$2:FV321,GE123,2))</f>
        <v/>
      </c>
      <c r="GG123" s="142" t="e">
        <f t="shared" si="79"/>
        <v>#N/A</v>
      </c>
      <c r="GI123" s="142" t="str">
        <f t="shared" si="80"/>
        <v/>
      </c>
      <c r="GJ123" s="142" t="e">
        <f t="shared" si="81"/>
        <v>#N/A</v>
      </c>
      <c r="HA123" s="142">
        <f>IF(ISNUMBER(SEARCH(Бланк!$I$22,D123)),MAX($HA$1:HA122)+1,0)</f>
        <v>0</v>
      </c>
      <c r="HB123" s="142" t="e">
        <f>VLOOKUP(F123,Профиль!A123:FI1637,2,FALSE)</f>
        <v>#N/A</v>
      </c>
      <c r="HC123" s="142" t="str">
        <f>IF(HA123&gt;0,VLOOKUP(Бланк!$I$22,D123:F123,3,FALSE),"")</f>
        <v/>
      </c>
      <c r="HD123" s="142" t="e">
        <f t="shared" si="82"/>
        <v>#N/A</v>
      </c>
      <c r="HE123" s="142" t="e">
        <f t="shared" si="83"/>
        <v>#N/A</v>
      </c>
      <c r="HF123" s="142" t="str">
        <f>IF(ISERROR(HE123),"",INDEX(Профиль!$B$2:GV321,HE123,2))</f>
        <v/>
      </c>
      <c r="HG123" s="142" t="e">
        <f t="shared" si="84"/>
        <v>#N/A</v>
      </c>
      <c r="IA123" s="142">
        <f>IF(ISNUMBER(SEARCH(Бланк!$I$24,D123)),MAX($IA$1:IA122)+1,0)</f>
        <v>0</v>
      </c>
      <c r="IB123" s="142" t="e">
        <f>VLOOKUP(F123,Профиль!A123:GI1637,2,FALSE)</f>
        <v>#N/A</v>
      </c>
      <c r="IC123" s="142" t="str">
        <f>IF(IA123&gt;0,VLOOKUP(Бланк!$I$24,D123:F123,3,FALSE),"")</f>
        <v/>
      </c>
      <c r="ID123" s="142" t="e">
        <f t="shared" si="85"/>
        <v>#N/A</v>
      </c>
      <c r="IE123" s="142" t="e">
        <f t="shared" si="86"/>
        <v>#N/A</v>
      </c>
      <c r="IF123" s="142" t="str">
        <f>IF(ISERROR(IE123),"",INDEX(Профиль!$B$2:HV321,IE123,2))</f>
        <v/>
      </c>
      <c r="IG123" s="142" t="e">
        <f>VLOOKUP(ROW(EA122),IA$2:$IC$201,3,FALSE)</f>
        <v>#N/A</v>
      </c>
      <c r="IJ123" s="142" t="e">
        <f t="shared" si="87"/>
        <v>#N/A</v>
      </c>
    </row>
    <row r="124" spans="1:244" x14ac:dyDescent="0.25">
      <c r="A124" s="142">
        <v>124</v>
      </c>
      <c r="B124" s="142">
        <f>IF(AND($E$1="ПУСТО",Профиль!B124&lt;&gt;""),MAX($B$1:B123)+1,IF(ISNUMBER(SEARCH($E$1,Профиль!G124)),MAX($B$1:B123)+1,0))</f>
        <v>0</v>
      </c>
      <c r="D124" s="142" t="str">
        <f>IF(ISERROR(F124),"",INDEX(Профиль!$B$2:$E$1001,F124,1))</f>
        <v/>
      </c>
      <c r="E124" s="142" t="str">
        <f>IF(ISERROR(F124),"",INDEX(Профиль!$B$2:$E$1001,F124,2))</f>
        <v/>
      </c>
      <c r="F124" s="142" t="e">
        <f>MATCH(ROW(A123),$B$2:B130,0)</f>
        <v>#N/A</v>
      </c>
      <c r="G124" s="142" t="str">
        <f>IF(AND(COUNTIF(D$2:D124,D124)=1,D124&lt;&gt;""),COUNT(G$1:G123)+1,"")</f>
        <v/>
      </c>
      <c r="H124" s="142" t="str">
        <f t="shared" si="52"/>
        <v/>
      </c>
      <c r="I124" s="142" t="e">
        <f t="shared" si="53"/>
        <v>#N/A</v>
      </c>
      <c r="J124" s="142">
        <f>IF(ISNUMBER(SEARCH(Бланк!$I$6,D124)),MAX($J$1:J123)+1,0)</f>
        <v>0</v>
      </c>
      <c r="K124" s="142" t="e">
        <f>VLOOKUP(F124,Профиль!A124:AI1638,2,FALSE)</f>
        <v>#N/A</v>
      </c>
      <c r="L124" s="142" t="str">
        <f>IF(J124&gt;0,VLOOKUP(Бланк!$I$6,D124:F134,3,FALSE),"")</f>
        <v/>
      </c>
      <c r="M124" s="142" t="e">
        <f t="shared" si="54"/>
        <v>#N/A</v>
      </c>
      <c r="N124" s="142" t="e">
        <f t="shared" si="55"/>
        <v>#N/A</v>
      </c>
      <c r="O124" s="142" t="str">
        <f>IF(ISERROR(N124),"",INDEX(Профиль!$B$2:DD15128,N124,2))</f>
        <v/>
      </c>
      <c r="P124" s="142" t="e">
        <f t="shared" si="56"/>
        <v>#N/A</v>
      </c>
      <c r="Q124" s="142">
        <f>IF(ISNUMBER(SEARCH(Бланк!$K$6,O124)),MAX($Q$1:Q123)+1,0)</f>
        <v>0</v>
      </c>
      <c r="R124" s="142" t="str">
        <f t="shared" si="57"/>
        <v/>
      </c>
      <c r="S124" s="142" t="e">
        <f t="shared" si="58"/>
        <v>#N/A</v>
      </c>
      <c r="AA124" s="142">
        <f>IF(ISNUMBER(SEARCH(Бланк!$I$8,D124)),MAX($AA$1:AA123)+1,0)</f>
        <v>0</v>
      </c>
      <c r="AB124" s="142" t="e">
        <f>VLOOKUP(F124,Профиль!A124:AI1638,2,FALSE)</f>
        <v>#N/A</v>
      </c>
      <c r="AC124" s="142" t="str">
        <f>IF(AA124&gt;0,VLOOKUP(Бланк!$I$8,D124:F124,3,FALSE),"")</f>
        <v/>
      </c>
      <c r="AD124" s="142" t="e">
        <f t="shared" si="59"/>
        <v>#N/A</v>
      </c>
      <c r="BA124" s="142">
        <f>IF(ISNUMBER(SEARCH(Бланк!$I$10,D124)),MAX($BA$1:BA123)+1,0)</f>
        <v>0</v>
      </c>
      <c r="BB124" s="142" t="e">
        <f>VLOOKUP(F124,Профиль!A124:AI1638,2,FALSE)</f>
        <v>#N/A</v>
      </c>
      <c r="BC124" s="142" t="str">
        <f>IF(BA124&gt;0,VLOOKUP(Бланк!$I$10,D124:F124,3,FALSE),"")</f>
        <v/>
      </c>
      <c r="BD124" s="142" t="e">
        <f t="shared" si="60"/>
        <v>#N/A</v>
      </c>
      <c r="BE124" s="142" t="e">
        <f t="shared" si="61"/>
        <v>#N/A</v>
      </c>
      <c r="CA124" s="142">
        <f>IF(ISNUMBER(SEARCH(Бланк!$I$12,D124)),MAX($CA$1:CA123)+1,0)</f>
        <v>0</v>
      </c>
      <c r="CB124" s="142" t="e">
        <f>VLOOKUP(F124,Профиль!A124:AI1638,2,FALSE)</f>
        <v>#N/A</v>
      </c>
      <c r="CC124" s="142" t="str">
        <f>IF(CA124&gt;0,VLOOKUP(Бланк!$I$12,D124:F124,3,FALSE),"")</f>
        <v/>
      </c>
      <c r="CD124" s="142" t="e">
        <f t="shared" si="62"/>
        <v>#N/A</v>
      </c>
      <c r="CE124" s="142" t="e">
        <f t="shared" si="63"/>
        <v>#N/A</v>
      </c>
      <c r="CF124" s="142" t="str">
        <f>IF(ISERROR(CE124),"",INDEX(Профиль!$B$2:BV322,CE124,2))</f>
        <v/>
      </c>
      <c r="CG124" s="142" t="e">
        <f t="shared" si="64"/>
        <v>#N/A</v>
      </c>
      <c r="CI124" s="142" t="str">
        <f t="shared" si="65"/>
        <v/>
      </c>
      <c r="DA124" s="142">
        <f>IF(ISNUMBER(SEARCH(Бланк!$I$14,D124)),MAX($DA$1:DA123)+1,0)</f>
        <v>0</v>
      </c>
      <c r="DB124" s="142" t="e">
        <f>VLOOKUP(F124,Профиль!A124:BI1638,2,FALSE)</f>
        <v>#N/A</v>
      </c>
      <c r="DC124" s="142" t="str">
        <f>IF(DA124&gt;0,VLOOKUP(Бланк!$I$14,D124:F124,3,FALSE),"")</f>
        <v/>
      </c>
      <c r="DD124" s="142" t="e">
        <f t="shared" si="66"/>
        <v>#N/A</v>
      </c>
      <c r="DE124" s="142" t="e">
        <f t="shared" si="67"/>
        <v>#N/A</v>
      </c>
      <c r="DF124" s="142" t="str">
        <f>IF(ISERROR(DE124),"",INDEX(Профиль!$B$2:CV322,DE124,2))</f>
        <v/>
      </c>
      <c r="DG124" s="142" t="e">
        <f t="shared" si="68"/>
        <v>#N/A</v>
      </c>
      <c r="EA124" s="142">
        <f>IF(ISNUMBER(SEARCH(Бланк!$I$16,D124)),MAX($EA$1:EA123)+1,0)</f>
        <v>0</v>
      </c>
      <c r="EB124" s="142" t="e">
        <f>VLOOKUP(F124,Профиль!A124:CI1638,2,FALSE)</f>
        <v>#N/A</v>
      </c>
      <c r="EC124" s="142" t="str">
        <f>IF(EA124&gt;0,VLOOKUP(Бланк!$I$16,D124:F124,3,FALSE),"")</f>
        <v/>
      </c>
      <c r="ED124" s="142" t="e">
        <f t="shared" si="69"/>
        <v>#N/A</v>
      </c>
      <c r="EE124" s="142" t="e">
        <f t="shared" si="70"/>
        <v>#N/A</v>
      </c>
      <c r="EF124" s="142" t="str">
        <f>IF(ISERROR(EE124),"",INDEX(Профиль!$B$2:DV322,EE124,2))</f>
        <v/>
      </c>
      <c r="EG124" s="142" t="e">
        <f t="shared" si="71"/>
        <v>#N/A</v>
      </c>
      <c r="FA124" s="142">
        <f>IF(ISNUMBER(SEARCH(Бланк!$I$18,D124)),MAX($FA$1:FA123)+1,0)</f>
        <v>0</v>
      </c>
      <c r="FB124" s="142" t="e">
        <f>VLOOKUP(F124,Профиль!A124:DI1638,2,FALSE)</f>
        <v>#N/A</v>
      </c>
      <c r="FC124" s="142" t="str">
        <f>IF(FA124&gt;0,VLOOKUP(Бланк!$I$18,D124:F124,3,FALSE),"")</f>
        <v/>
      </c>
      <c r="FD124" s="142" t="e">
        <f t="shared" si="72"/>
        <v>#N/A</v>
      </c>
      <c r="FE124" s="142" t="e">
        <f t="shared" si="73"/>
        <v>#N/A</v>
      </c>
      <c r="FF124" s="142" t="str">
        <f>IF(ISERROR(FE124),"",INDEX(Профиль!$B$2:EV322,FE124,2))</f>
        <v/>
      </c>
      <c r="FG124" s="142" t="e">
        <f t="shared" si="74"/>
        <v>#N/A</v>
      </c>
      <c r="FI124" s="142" t="str">
        <f t="shared" si="75"/>
        <v/>
      </c>
      <c r="FJ124" s="142" t="e">
        <f t="shared" si="76"/>
        <v>#N/A</v>
      </c>
      <c r="GA124" s="142">
        <f>IF(ISNUMBER(SEARCH(Бланк!$I$20,D124)),MAX($GA$1:GA123)+1,0)</f>
        <v>0</v>
      </c>
      <c r="GB124" s="142" t="e">
        <f>VLOOKUP(F124,Профиль!A124:EI1638,2,FALSE)</f>
        <v>#N/A</v>
      </c>
      <c r="GC124" s="142" t="str">
        <f>IF(GA124&gt;0,VLOOKUP(Бланк!$I$20,D124:F124,3,FALSE),"")</f>
        <v/>
      </c>
      <c r="GD124" s="142" t="e">
        <f t="shared" si="77"/>
        <v>#N/A</v>
      </c>
      <c r="GE124" s="142" t="e">
        <f t="shared" si="78"/>
        <v>#N/A</v>
      </c>
      <c r="GF124" s="142" t="str">
        <f>IF(ISERROR(GE124),"",INDEX(Профиль!$B$2:FV322,GE124,2))</f>
        <v/>
      </c>
      <c r="GG124" s="142" t="e">
        <f t="shared" si="79"/>
        <v>#N/A</v>
      </c>
      <c r="GI124" s="142" t="str">
        <f t="shared" si="80"/>
        <v/>
      </c>
      <c r="GJ124" s="142" t="e">
        <f t="shared" si="81"/>
        <v>#N/A</v>
      </c>
      <c r="HA124" s="142">
        <f>IF(ISNUMBER(SEARCH(Бланк!$I$22,D124)),MAX($HA$1:HA123)+1,0)</f>
        <v>0</v>
      </c>
      <c r="HB124" s="142" t="e">
        <f>VLOOKUP(F124,Профиль!A124:FI1638,2,FALSE)</f>
        <v>#N/A</v>
      </c>
      <c r="HC124" s="142" t="str">
        <f>IF(HA124&gt;0,VLOOKUP(Бланк!$I$22,D124:F124,3,FALSE),"")</f>
        <v/>
      </c>
      <c r="HD124" s="142" t="e">
        <f t="shared" si="82"/>
        <v>#N/A</v>
      </c>
      <c r="HE124" s="142" t="e">
        <f t="shared" si="83"/>
        <v>#N/A</v>
      </c>
      <c r="HF124" s="142" t="str">
        <f>IF(ISERROR(HE124),"",INDEX(Профиль!$B$2:GV322,HE124,2))</f>
        <v/>
      </c>
      <c r="HG124" s="142" t="e">
        <f t="shared" si="84"/>
        <v>#N/A</v>
      </c>
      <c r="IA124" s="142">
        <f>IF(ISNUMBER(SEARCH(Бланк!$I$24,D124)),MAX($IA$1:IA123)+1,0)</f>
        <v>0</v>
      </c>
      <c r="IB124" s="142" t="e">
        <f>VLOOKUP(F124,Профиль!A124:GI1638,2,FALSE)</f>
        <v>#N/A</v>
      </c>
      <c r="IC124" s="142" t="str">
        <f>IF(IA124&gt;0,VLOOKUP(Бланк!$I$24,D124:F124,3,FALSE),"")</f>
        <v/>
      </c>
      <c r="ID124" s="142" t="e">
        <f t="shared" si="85"/>
        <v>#N/A</v>
      </c>
      <c r="IE124" s="142" t="e">
        <f t="shared" si="86"/>
        <v>#N/A</v>
      </c>
      <c r="IF124" s="142" t="str">
        <f>IF(ISERROR(IE124),"",INDEX(Профиль!$B$2:HV322,IE124,2))</f>
        <v/>
      </c>
      <c r="IG124" s="142" t="e">
        <f>VLOOKUP(ROW(EA123),IA$2:$IC$201,3,FALSE)</f>
        <v>#N/A</v>
      </c>
      <c r="IJ124" s="142" t="e">
        <f t="shared" si="87"/>
        <v>#N/A</v>
      </c>
    </row>
    <row r="125" spans="1:244" x14ac:dyDescent="0.25">
      <c r="A125" s="142">
        <v>125</v>
      </c>
      <c r="B125" s="142">
        <f>IF(AND($E$1="ПУСТО",Профиль!B125&lt;&gt;""),MAX($B$1:B124)+1,IF(ISNUMBER(SEARCH($E$1,Профиль!G125)),MAX($B$1:B124)+1,0))</f>
        <v>0</v>
      </c>
      <c r="D125" s="142" t="str">
        <f>IF(ISERROR(F125),"",INDEX(Профиль!$B$2:$E$1001,F125,1))</f>
        <v/>
      </c>
      <c r="E125" s="142" t="str">
        <f>IF(ISERROR(F125),"",INDEX(Профиль!$B$2:$E$1001,F125,2))</f>
        <v/>
      </c>
      <c r="F125" s="142" t="e">
        <f>MATCH(ROW(A124),$B$2:B131,0)</f>
        <v>#N/A</v>
      </c>
      <c r="G125" s="142" t="str">
        <f>IF(AND(COUNTIF(D$2:D125,D125)=1,D125&lt;&gt;""),COUNT(G$1:G124)+1,"")</f>
        <v/>
      </c>
      <c r="H125" s="142" t="str">
        <f t="shared" si="52"/>
        <v/>
      </c>
      <c r="I125" s="142" t="e">
        <f t="shared" si="53"/>
        <v>#N/A</v>
      </c>
      <c r="J125" s="142">
        <f>IF(ISNUMBER(SEARCH(Бланк!$I$6,D125)),MAX($J$1:J124)+1,0)</f>
        <v>0</v>
      </c>
      <c r="K125" s="142" t="e">
        <f>VLOOKUP(F125,Профиль!A125:AI1639,2,FALSE)</f>
        <v>#N/A</v>
      </c>
      <c r="L125" s="142" t="str">
        <f>IF(J125&gt;0,VLOOKUP(Бланк!$I$6,D125:F135,3,FALSE),"")</f>
        <v/>
      </c>
      <c r="M125" s="142" t="e">
        <f t="shared" si="54"/>
        <v>#N/A</v>
      </c>
      <c r="N125" s="142" t="e">
        <f t="shared" si="55"/>
        <v>#N/A</v>
      </c>
      <c r="O125" s="142" t="str">
        <f>IF(ISERROR(N125),"",INDEX(Профиль!$B$2:DD15129,N125,2))</f>
        <v/>
      </c>
      <c r="P125" s="142" t="e">
        <f t="shared" si="56"/>
        <v>#N/A</v>
      </c>
      <c r="Q125" s="142">
        <f>IF(ISNUMBER(SEARCH(Бланк!$K$6,O125)),MAX($Q$1:Q124)+1,0)</f>
        <v>0</v>
      </c>
      <c r="R125" s="142" t="str">
        <f t="shared" si="57"/>
        <v/>
      </c>
      <c r="S125" s="142" t="e">
        <f t="shared" si="58"/>
        <v>#N/A</v>
      </c>
      <c r="AA125" s="142">
        <f>IF(ISNUMBER(SEARCH(Бланк!$I$8,D125)),MAX($AA$1:AA124)+1,0)</f>
        <v>0</v>
      </c>
      <c r="AB125" s="142" t="e">
        <f>VLOOKUP(F125,Профиль!A125:AI1639,2,FALSE)</f>
        <v>#N/A</v>
      </c>
      <c r="AC125" s="142" t="str">
        <f>IF(AA125&gt;0,VLOOKUP(Бланк!$I$8,D125:F125,3,FALSE),"")</f>
        <v/>
      </c>
      <c r="AD125" s="142" t="e">
        <f t="shared" si="59"/>
        <v>#N/A</v>
      </c>
      <c r="BA125" s="142">
        <f>IF(ISNUMBER(SEARCH(Бланк!$I$10,D125)),MAX($BA$1:BA124)+1,0)</f>
        <v>0</v>
      </c>
      <c r="BB125" s="142" t="e">
        <f>VLOOKUP(F125,Профиль!A125:AI1639,2,FALSE)</f>
        <v>#N/A</v>
      </c>
      <c r="BC125" s="142" t="str">
        <f>IF(BA125&gt;0,VLOOKUP(Бланк!$I$10,D125:F125,3,FALSE),"")</f>
        <v/>
      </c>
      <c r="BD125" s="142" t="e">
        <f t="shared" si="60"/>
        <v>#N/A</v>
      </c>
      <c r="BE125" s="142" t="e">
        <f t="shared" si="61"/>
        <v>#N/A</v>
      </c>
      <c r="CA125" s="142">
        <f>IF(ISNUMBER(SEARCH(Бланк!$I$12,D125)),MAX($CA$1:CA124)+1,0)</f>
        <v>0</v>
      </c>
      <c r="CB125" s="142" t="e">
        <f>VLOOKUP(F125,Профиль!A125:AI1639,2,FALSE)</f>
        <v>#N/A</v>
      </c>
      <c r="CC125" s="142" t="str">
        <f>IF(CA125&gt;0,VLOOKUP(Бланк!$I$12,D125:F125,3,FALSE),"")</f>
        <v/>
      </c>
      <c r="CD125" s="142" t="e">
        <f t="shared" si="62"/>
        <v>#N/A</v>
      </c>
      <c r="CE125" s="142" t="e">
        <f t="shared" si="63"/>
        <v>#N/A</v>
      </c>
      <c r="CF125" s="142" t="str">
        <f>IF(ISERROR(CE125),"",INDEX(Профиль!$B$2:BV323,CE125,2))</f>
        <v/>
      </c>
      <c r="CG125" s="142" t="e">
        <f t="shared" si="64"/>
        <v>#N/A</v>
      </c>
      <c r="CI125" s="142" t="str">
        <f t="shared" si="65"/>
        <v/>
      </c>
      <c r="DA125" s="142">
        <f>IF(ISNUMBER(SEARCH(Бланк!$I$14,D125)),MAX($DA$1:DA124)+1,0)</f>
        <v>0</v>
      </c>
      <c r="DB125" s="142" t="e">
        <f>VLOOKUP(F125,Профиль!A125:BI1639,2,FALSE)</f>
        <v>#N/A</v>
      </c>
      <c r="DC125" s="142" t="str">
        <f>IF(DA125&gt;0,VLOOKUP(Бланк!$I$14,D125:F125,3,FALSE),"")</f>
        <v/>
      </c>
      <c r="DD125" s="142" t="e">
        <f t="shared" si="66"/>
        <v>#N/A</v>
      </c>
      <c r="DE125" s="142" t="e">
        <f t="shared" si="67"/>
        <v>#N/A</v>
      </c>
      <c r="DF125" s="142" t="str">
        <f>IF(ISERROR(DE125),"",INDEX(Профиль!$B$2:CV323,DE125,2))</f>
        <v/>
      </c>
      <c r="DG125" s="142" t="e">
        <f t="shared" si="68"/>
        <v>#N/A</v>
      </c>
      <c r="EA125" s="142">
        <f>IF(ISNUMBER(SEARCH(Бланк!$I$16,D125)),MAX($EA$1:EA124)+1,0)</f>
        <v>0</v>
      </c>
      <c r="EB125" s="142" t="e">
        <f>VLOOKUP(F125,Профиль!A125:CI1639,2,FALSE)</f>
        <v>#N/A</v>
      </c>
      <c r="EC125" s="142" t="str">
        <f>IF(EA125&gt;0,VLOOKUP(Бланк!$I$16,D125:F125,3,FALSE),"")</f>
        <v/>
      </c>
      <c r="ED125" s="142" t="e">
        <f t="shared" si="69"/>
        <v>#N/A</v>
      </c>
      <c r="EE125" s="142" t="e">
        <f t="shared" si="70"/>
        <v>#N/A</v>
      </c>
      <c r="EF125" s="142" t="str">
        <f>IF(ISERROR(EE125),"",INDEX(Профиль!$B$2:DV323,EE125,2))</f>
        <v/>
      </c>
      <c r="EG125" s="142" t="e">
        <f t="shared" si="71"/>
        <v>#N/A</v>
      </c>
      <c r="FA125" s="142">
        <f>IF(ISNUMBER(SEARCH(Бланк!$I$18,D125)),MAX($FA$1:FA124)+1,0)</f>
        <v>0</v>
      </c>
      <c r="FB125" s="142" t="e">
        <f>VLOOKUP(F125,Профиль!A125:DI1639,2,FALSE)</f>
        <v>#N/A</v>
      </c>
      <c r="FC125" s="142" t="str">
        <f>IF(FA125&gt;0,VLOOKUP(Бланк!$I$18,D125:F125,3,FALSE),"")</f>
        <v/>
      </c>
      <c r="FD125" s="142" t="e">
        <f t="shared" si="72"/>
        <v>#N/A</v>
      </c>
      <c r="FE125" s="142" t="e">
        <f t="shared" si="73"/>
        <v>#N/A</v>
      </c>
      <c r="FF125" s="142" t="str">
        <f>IF(ISERROR(FE125),"",INDEX(Профиль!$B$2:EV323,FE125,2))</f>
        <v/>
      </c>
      <c r="FG125" s="142" t="e">
        <f t="shared" si="74"/>
        <v>#N/A</v>
      </c>
      <c r="FI125" s="142" t="str">
        <f t="shared" si="75"/>
        <v/>
      </c>
      <c r="FJ125" s="142" t="e">
        <f t="shared" si="76"/>
        <v>#N/A</v>
      </c>
      <c r="GA125" s="142">
        <f>IF(ISNUMBER(SEARCH(Бланк!$I$20,D125)),MAX($GA$1:GA124)+1,0)</f>
        <v>0</v>
      </c>
      <c r="GB125" s="142" t="e">
        <f>VLOOKUP(F125,Профиль!A125:EI1639,2,FALSE)</f>
        <v>#N/A</v>
      </c>
      <c r="GC125" s="142" t="str">
        <f>IF(GA125&gt;0,VLOOKUP(Бланк!$I$20,D125:F125,3,FALSE),"")</f>
        <v/>
      </c>
      <c r="GD125" s="142" t="e">
        <f t="shared" si="77"/>
        <v>#N/A</v>
      </c>
      <c r="GE125" s="142" t="e">
        <f t="shared" si="78"/>
        <v>#N/A</v>
      </c>
      <c r="GF125" s="142" t="str">
        <f>IF(ISERROR(GE125),"",INDEX(Профиль!$B$2:FV323,GE125,2))</f>
        <v/>
      </c>
      <c r="GG125" s="142" t="e">
        <f t="shared" si="79"/>
        <v>#N/A</v>
      </c>
      <c r="GI125" s="142" t="str">
        <f t="shared" si="80"/>
        <v/>
      </c>
      <c r="GJ125" s="142" t="e">
        <f t="shared" si="81"/>
        <v>#N/A</v>
      </c>
      <c r="HA125" s="142">
        <f>IF(ISNUMBER(SEARCH(Бланк!$I$22,D125)),MAX($HA$1:HA124)+1,0)</f>
        <v>0</v>
      </c>
      <c r="HB125" s="142" t="e">
        <f>VLOOKUP(F125,Профиль!A125:FI1639,2,FALSE)</f>
        <v>#N/A</v>
      </c>
      <c r="HC125" s="142" t="str">
        <f>IF(HA125&gt;0,VLOOKUP(Бланк!$I$22,D125:F125,3,FALSE),"")</f>
        <v/>
      </c>
      <c r="HD125" s="142" t="e">
        <f t="shared" si="82"/>
        <v>#N/A</v>
      </c>
      <c r="HE125" s="142" t="e">
        <f t="shared" si="83"/>
        <v>#N/A</v>
      </c>
      <c r="HF125" s="142" t="str">
        <f>IF(ISERROR(HE125),"",INDEX(Профиль!$B$2:GV323,HE125,2))</f>
        <v/>
      </c>
      <c r="HG125" s="142" t="e">
        <f t="shared" si="84"/>
        <v>#N/A</v>
      </c>
      <c r="IA125" s="142">
        <f>IF(ISNUMBER(SEARCH(Бланк!$I$24,D125)),MAX($IA$1:IA124)+1,0)</f>
        <v>0</v>
      </c>
      <c r="IB125" s="142" t="e">
        <f>VLOOKUP(F125,Профиль!A125:GI1639,2,FALSE)</f>
        <v>#N/A</v>
      </c>
      <c r="IC125" s="142" t="str">
        <f>IF(IA125&gt;0,VLOOKUP(Бланк!$I$24,D125:F125,3,FALSE),"")</f>
        <v/>
      </c>
      <c r="ID125" s="142" t="e">
        <f t="shared" si="85"/>
        <v>#N/A</v>
      </c>
      <c r="IE125" s="142" t="e">
        <f t="shared" si="86"/>
        <v>#N/A</v>
      </c>
      <c r="IF125" s="142" t="str">
        <f>IF(ISERROR(IE125),"",INDEX(Профиль!$B$2:HV323,IE125,2))</f>
        <v/>
      </c>
      <c r="IG125" s="142" t="e">
        <f>VLOOKUP(ROW(EA124),IA$2:$IC$201,3,FALSE)</f>
        <v>#N/A</v>
      </c>
      <c r="IJ125" s="142" t="e">
        <f t="shared" si="87"/>
        <v>#N/A</v>
      </c>
    </row>
    <row r="126" spans="1:244" x14ac:dyDescent="0.25">
      <c r="A126" s="142">
        <v>126</v>
      </c>
      <c r="B126" s="142">
        <f>IF(AND($E$1="ПУСТО",Профиль!B126&lt;&gt;""),MAX($B$1:B125)+1,IF(ISNUMBER(SEARCH($E$1,Профиль!G126)),MAX($B$1:B125)+1,0))</f>
        <v>0</v>
      </c>
      <c r="D126" s="142" t="str">
        <f>IF(ISERROR(F126),"",INDEX(Профиль!$B$2:$E$1001,F126,1))</f>
        <v/>
      </c>
      <c r="E126" s="142" t="str">
        <f>IF(ISERROR(F126),"",INDEX(Профиль!$B$2:$E$1001,F126,2))</f>
        <v/>
      </c>
      <c r="F126" s="142" t="e">
        <f>MATCH(ROW(A125),$B$2:B132,0)</f>
        <v>#N/A</v>
      </c>
      <c r="G126" s="142" t="str">
        <f>IF(AND(COUNTIF(D$2:D126,D126)=1,D126&lt;&gt;""),COUNT(G$1:G125)+1,"")</f>
        <v/>
      </c>
      <c r="H126" s="142" t="str">
        <f t="shared" si="52"/>
        <v/>
      </c>
      <c r="I126" s="142" t="e">
        <f t="shared" si="53"/>
        <v>#N/A</v>
      </c>
      <c r="J126" s="142">
        <f>IF(ISNUMBER(SEARCH(Бланк!$I$6,D126)),MAX($J$1:J125)+1,0)</f>
        <v>0</v>
      </c>
      <c r="K126" s="142" t="e">
        <f>VLOOKUP(F126,Профиль!A126:AI1640,2,FALSE)</f>
        <v>#N/A</v>
      </c>
      <c r="L126" s="142" t="str">
        <f>IF(J126&gt;0,VLOOKUP(Бланк!$I$6,D126:F136,3,FALSE),"")</f>
        <v/>
      </c>
      <c r="M126" s="142" t="e">
        <f t="shared" si="54"/>
        <v>#N/A</v>
      </c>
      <c r="N126" s="142" t="e">
        <f t="shared" si="55"/>
        <v>#N/A</v>
      </c>
      <c r="O126" s="142" t="str">
        <f>IF(ISERROR(N126),"",INDEX(Профиль!$B$2:DD15130,N126,2))</f>
        <v/>
      </c>
      <c r="P126" s="142" t="e">
        <f t="shared" si="56"/>
        <v>#N/A</v>
      </c>
      <c r="Q126" s="142">
        <f>IF(ISNUMBER(SEARCH(Бланк!$K$6,O126)),MAX($Q$1:Q125)+1,0)</f>
        <v>0</v>
      </c>
      <c r="R126" s="142" t="str">
        <f t="shared" si="57"/>
        <v/>
      </c>
      <c r="S126" s="142" t="e">
        <f t="shared" si="58"/>
        <v>#N/A</v>
      </c>
      <c r="AA126" s="142">
        <f>IF(ISNUMBER(SEARCH(Бланк!$I$8,D126)),MAX($AA$1:AA125)+1,0)</f>
        <v>0</v>
      </c>
      <c r="AB126" s="142" t="e">
        <f>VLOOKUP(F126,Профиль!A126:AI1640,2,FALSE)</f>
        <v>#N/A</v>
      </c>
      <c r="AC126" s="142" t="str">
        <f>IF(AA126&gt;0,VLOOKUP(Бланк!$I$8,D126:F126,3,FALSE),"")</f>
        <v/>
      </c>
      <c r="AD126" s="142" t="e">
        <f t="shared" si="59"/>
        <v>#N/A</v>
      </c>
      <c r="BA126" s="142">
        <f>IF(ISNUMBER(SEARCH(Бланк!$I$10,D126)),MAX($BA$1:BA125)+1,0)</f>
        <v>0</v>
      </c>
      <c r="BB126" s="142" t="e">
        <f>VLOOKUP(F126,Профиль!A126:AI1640,2,FALSE)</f>
        <v>#N/A</v>
      </c>
      <c r="BC126" s="142" t="str">
        <f>IF(BA126&gt;0,VLOOKUP(Бланк!$I$10,D126:F126,3,FALSE),"")</f>
        <v/>
      </c>
      <c r="BD126" s="142" t="e">
        <f t="shared" si="60"/>
        <v>#N/A</v>
      </c>
      <c r="BE126" s="142" t="e">
        <f t="shared" si="61"/>
        <v>#N/A</v>
      </c>
      <c r="CA126" s="142">
        <f>IF(ISNUMBER(SEARCH(Бланк!$I$12,D126)),MAX($CA$1:CA125)+1,0)</f>
        <v>0</v>
      </c>
      <c r="CB126" s="142" t="e">
        <f>VLOOKUP(F126,Профиль!A126:AI1640,2,FALSE)</f>
        <v>#N/A</v>
      </c>
      <c r="CC126" s="142" t="str">
        <f>IF(CA126&gt;0,VLOOKUP(Бланк!$I$12,D126:F126,3,FALSE),"")</f>
        <v/>
      </c>
      <c r="CD126" s="142" t="e">
        <f t="shared" si="62"/>
        <v>#N/A</v>
      </c>
      <c r="CE126" s="142" t="e">
        <f t="shared" si="63"/>
        <v>#N/A</v>
      </c>
      <c r="CF126" s="142" t="str">
        <f>IF(ISERROR(CE126),"",INDEX(Профиль!$B$2:BV324,CE126,2))</f>
        <v/>
      </c>
      <c r="CG126" s="142" t="e">
        <f t="shared" si="64"/>
        <v>#N/A</v>
      </c>
      <c r="CI126" s="142" t="str">
        <f t="shared" si="65"/>
        <v/>
      </c>
      <c r="DA126" s="142">
        <f>IF(ISNUMBER(SEARCH(Бланк!$I$14,D126)),MAX($DA$1:DA125)+1,0)</f>
        <v>0</v>
      </c>
      <c r="DB126" s="142" t="e">
        <f>VLOOKUP(F126,Профиль!A126:BI1640,2,FALSE)</f>
        <v>#N/A</v>
      </c>
      <c r="DC126" s="142" t="str">
        <f>IF(DA126&gt;0,VLOOKUP(Бланк!$I$14,D126:F126,3,FALSE),"")</f>
        <v/>
      </c>
      <c r="DD126" s="142" t="e">
        <f t="shared" si="66"/>
        <v>#N/A</v>
      </c>
      <c r="DE126" s="142" t="e">
        <f t="shared" si="67"/>
        <v>#N/A</v>
      </c>
      <c r="DF126" s="142" t="str">
        <f>IF(ISERROR(DE126),"",INDEX(Профиль!$B$2:CV324,DE126,2))</f>
        <v/>
      </c>
      <c r="DG126" s="142" t="e">
        <f t="shared" si="68"/>
        <v>#N/A</v>
      </c>
      <c r="EA126" s="142">
        <f>IF(ISNUMBER(SEARCH(Бланк!$I$16,D126)),MAX($EA$1:EA125)+1,0)</f>
        <v>0</v>
      </c>
      <c r="EB126" s="142" t="e">
        <f>VLOOKUP(F126,Профиль!A126:CI1640,2,FALSE)</f>
        <v>#N/A</v>
      </c>
      <c r="EC126" s="142" t="str">
        <f>IF(EA126&gt;0,VLOOKUP(Бланк!$I$16,D126:F126,3,FALSE),"")</f>
        <v/>
      </c>
      <c r="ED126" s="142" t="e">
        <f t="shared" si="69"/>
        <v>#N/A</v>
      </c>
      <c r="EE126" s="142" t="e">
        <f t="shared" si="70"/>
        <v>#N/A</v>
      </c>
      <c r="EF126" s="142" t="str">
        <f>IF(ISERROR(EE126),"",INDEX(Профиль!$B$2:DV324,EE126,2))</f>
        <v/>
      </c>
      <c r="EG126" s="142" t="e">
        <f t="shared" si="71"/>
        <v>#N/A</v>
      </c>
      <c r="FA126" s="142">
        <f>IF(ISNUMBER(SEARCH(Бланк!$I$18,D126)),MAX($FA$1:FA125)+1,0)</f>
        <v>0</v>
      </c>
      <c r="FB126" s="142" t="e">
        <f>VLOOKUP(F126,Профиль!A126:DI1640,2,FALSE)</f>
        <v>#N/A</v>
      </c>
      <c r="FC126" s="142" t="str">
        <f>IF(FA126&gt;0,VLOOKUP(Бланк!$I$18,D126:F126,3,FALSE),"")</f>
        <v/>
      </c>
      <c r="FD126" s="142" t="e">
        <f t="shared" si="72"/>
        <v>#N/A</v>
      </c>
      <c r="FE126" s="142" t="e">
        <f t="shared" si="73"/>
        <v>#N/A</v>
      </c>
      <c r="FF126" s="142" t="str">
        <f>IF(ISERROR(FE126),"",INDEX(Профиль!$B$2:EV324,FE126,2))</f>
        <v/>
      </c>
      <c r="FG126" s="142" t="e">
        <f t="shared" si="74"/>
        <v>#N/A</v>
      </c>
      <c r="FI126" s="142" t="str">
        <f t="shared" si="75"/>
        <v/>
      </c>
      <c r="FJ126" s="142" t="e">
        <f t="shared" si="76"/>
        <v>#N/A</v>
      </c>
      <c r="GA126" s="142">
        <f>IF(ISNUMBER(SEARCH(Бланк!$I$20,D126)),MAX($GA$1:GA125)+1,0)</f>
        <v>0</v>
      </c>
      <c r="GB126" s="142" t="e">
        <f>VLOOKUP(F126,Профиль!A126:EI1640,2,FALSE)</f>
        <v>#N/A</v>
      </c>
      <c r="GC126" s="142" t="str">
        <f>IF(GA126&gt;0,VLOOKUP(Бланк!$I$20,D126:F126,3,FALSE),"")</f>
        <v/>
      </c>
      <c r="GD126" s="142" t="e">
        <f t="shared" si="77"/>
        <v>#N/A</v>
      </c>
      <c r="GE126" s="142" t="e">
        <f t="shared" si="78"/>
        <v>#N/A</v>
      </c>
      <c r="GF126" s="142" t="str">
        <f>IF(ISERROR(GE126),"",INDEX(Профиль!$B$2:FV324,GE126,2))</f>
        <v/>
      </c>
      <c r="GG126" s="142" t="e">
        <f t="shared" si="79"/>
        <v>#N/A</v>
      </c>
      <c r="GI126" s="142" t="str">
        <f t="shared" si="80"/>
        <v/>
      </c>
      <c r="GJ126" s="142" t="e">
        <f t="shared" si="81"/>
        <v>#N/A</v>
      </c>
      <c r="HA126" s="142">
        <f>IF(ISNUMBER(SEARCH(Бланк!$I$22,D126)),MAX($HA$1:HA125)+1,0)</f>
        <v>0</v>
      </c>
      <c r="HB126" s="142" t="e">
        <f>VLOOKUP(F126,Профиль!A126:FI1640,2,FALSE)</f>
        <v>#N/A</v>
      </c>
      <c r="HC126" s="142" t="str">
        <f>IF(HA126&gt;0,VLOOKUP(Бланк!$I$22,D126:F126,3,FALSE),"")</f>
        <v/>
      </c>
      <c r="HD126" s="142" t="e">
        <f t="shared" si="82"/>
        <v>#N/A</v>
      </c>
      <c r="HE126" s="142" t="e">
        <f t="shared" si="83"/>
        <v>#N/A</v>
      </c>
      <c r="HF126" s="142" t="str">
        <f>IF(ISERROR(HE126),"",INDEX(Профиль!$B$2:GV324,HE126,2))</f>
        <v/>
      </c>
      <c r="HG126" s="142" t="e">
        <f t="shared" si="84"/>
        <v>#N/A</v>
      </c>
      <c r="IA126" s="142">
        <f>IF(ISNUMBER(SEARCH(Бланк!$I$24,D126)),MAX($IA$1:IA125)+1,0)</f>
        <v>0</v>
      </c>
      <c r="IB126" s="142" t="e">
        <f>VLOOKUP(F126,Профиль!A126:GI1640,2,FALSE)</f>
        <v>#N/A</v>
      </c>
      <c r="IC126" s="142" t="str">
        <f>IF(IA126&gt;0,VLOOKUP(Бланк!$I$24,D126:F126,3,FALSE),"")</f>
        <v/>
      </c>
      <c r="ID126" s="142" t="e">
        <f t="shared" si="85"/>
        <v>#N/A</v>
      </c>
      <c r="IE126" s="142" t="e">
        <f t="shared" si="86"/>
        <v>#N/A</v>
      </c>
      <c r="IF126" s="142" t="str">
        <f>IF(ISERROR(IE126),"",INDEX(Профиль!$B$2:HV324,IE126,2))</f>
        <v/>
      </c>
      <c r="IG126" s="142" t="e">
        <f>VLOOKUP(ROW(EA125),IA$2:$IC$201,3,FALSE)</f>
        <v>#N/A</v>
      </c>
      <c r="IJ126" s="142" t="e">
        <f t="shared" si="87"/>
        <v>#N/A</v>
      </c>
    </row>
    <row r="127" spans="1:244" x14ac:dyDescent="0.25">
      <c r="A127" s="142">
        <v>127</v>
      </c>
      <c r="B127" s="142">
        <f>IF(AND($E$1="ПУСТО",Профиль!B127&lt;&gt;""),MAX($B$1:B126)+1,IF(ISNUMBER(SEARCH($E$1,Профиль!G127)),MAX($B$1:B126)+1,0))</f>
        <v>0</v>
      </c>
      <c r="D127" s="142" t="str">
        <f>IF(ISERROR(F127),"",INDEX(Профиль!$B$2:$E$1001,F127,1))</f>
        <v/>
      </c>
      <c r="E127" s="142" t="str">
        <f>IF(ISERROR(F127),"",INDEX(Профиль!$B$2:$E$1001,F127,2))</f>
        <v/>
      </c>
      <c r="F127" s="142" t="e">
        <f>MATCH(ROW(A126),$B$2:B133,0)</f>
        <v>#N/A</v>
      </c>
      <c r="G127" s="142" t="str">
        <f>IF(AND(COUNTIF(D$2:D127,D127)=1,D127&lt;&gt;""),COUNT(G$1:G126)+1,"")</f>
        <v/>
      </c>
      <c r="H127" s="142" t="str">
        <f t="shared" si="52"/>
        <v/>
      </c>
      <c r="I127" s="142" t="e">
        <f t="shared" si="53"/>
        <v>#N/A</v>
      </c>
      <c r="J127" s="142">
        <f>IF(ISNUMBER(SEARCH(Бланк!$I$6,D127)),MAX($J$1:J126)+1,0)</f>
        <v>0</v>
      </c>
      <c r="K127" s="142" t="e">
        <f>VLOOKUP(F127,Профиль!A127:AI1641,2,FALSE)</f>
        <v>#N/A</v>
      </c>
      <c r="L127" s="142" t="str">
        <f>IF(J127&gt;0,VLOOKUP(Бланк!$I$6,D127:F137,3,FALSE),"")</f>
        <v/>
      </c>
      <c r="M127" s="142" t="e">
        <f t="shared" si="54"/>
        <v>#N/A</v>
      </c>
      <c r="N127" s="142" t="e">
        <f t="shared" si="55"/>
        <v>#N/A</v>
      </c>
      <c r="O127" s="142" t="str">
        <f>IF(ISERROR(N127),"",INDEX(Профиль!$B$2:DD15131,N127,2))</f>
        <v/>
      </c>
      <c r="P127" s="142" t="e">
        <f t="shared" si="56"/>
        <v>#N/A</v>
      </c>
      <c r="Q127" s="142">
        <f>IF(ISNUMBER(SEARCH(Бланк!$K$6,O127)),MAX($Q$1:Q126)+1,0)</f>
        <v>0</v>
      </c>
      <c r="R127" s="142" t="str">
        <f t="shared" si="57"/>
        <v/>
      </c>
      <c r="S127" s="142" t="e">
        <f t="shared" si="58"/>
        <v>#N/A</v>
      </c>
      <c r="AA127" s="142">
        <f>IF(ISNUMBER(SEARCH(Бланк!$I$8,D127)),MAX($AA$1:AA126)+1,0)</f>
        <v>0</v>
      </c>
      <c r="AB127" s="142" t="e">
        <f>VLOOKUP(F127,Профиль!A127:AI1641,2,FALSE)</f>
        <v>#N/A</v>
      </c>
      <c r="AC127" s="142" t="str">
        <f>IF(AA127&gt;0,VLOOKUP(Бланк!$I$8,D127:F127,3,FALSE),"")</f>
        <v/>
      </c>
      <c r="AD127" s="142" t="e">
        <f t="shared" si="59"/>
        <v>#N/A</v>
      </c>
      <c r="BA127" s="142">
        <f>IF(ISNUMBER(SEARCH(Бланк!$I$10,D127)),MAX($BA$1:BA126)+1,0)</f>
        <v>0</v>
      </c>
      <c r="BB127" s="142" t="e">
        <f>VLOOKUP(F127,Профиль!A127:AI1641,2,FALSE)</f>
        <v>#N/A</v>
      </c>
      <c r="BC127" s="142" t="str">
        <f>IF(BA127&gt;0,VLOOKUP(Бланк!$I$10,D127:F127,3,FALSE),"")</f>
        <v/>
      </c>
      <c r="BD127" s="142" t="e">
        <f t="shared" si="60"/>
        <v>#N/A</v>
      </c>
      <c r="BE127" s="142" t="e">
        <f t="shared" si="61"/>
        <v>#N/A</v>
      </c>
      <c r="CA127" s="142">
        <f>IF(ISNUMBER(SEARCH(Бланк!$I$12,D127)),MAX($CA$1:CA126)+1,0)</f>
        <v>0</v>
      </c>
      <c r="CB127" s="142" t="e">
        <f>VLOOKUP(F127,Профиль!A127:AI1641,2,FALSE)</f>
        <v>#N/A</v>
      </c>
      <c r="CC127" s="142" t="str">
        <f>IF(CA127&gt;0,VLOOKUP(Бланк!$I$12,D127:F127,3,FALSE),"")</f>
        <v/>
      </c>
      <c r="CD127" s="142" t="e">
        <f t="shared" si="62"/>
        <v>#N/A</v>
      </c>
      <c r="CE127" s="142" t="e">
        <f t="shared" si="63"/>
        <v>#N/A</v>
      </c>
      <c r="CF127" s="142" t="str">
        <f>IF(ISERROR(CE127),"",INDEX(Профиль!$B$2:BV325,CE127,2))</f>
        <v/>
      </c>
      <c r="CG127" s="142" t="e">
        <f t="shared" si="64"/>
        <v>#N/A</v>
      </c>
      <c r="CI127" s="142" t="str">
        <f t="shared" si="65"/>
        <v/>
      </c>
      <c r="DA127" s="142">
        <f>IF(ISNUMBER(SEARCH(Бланк!$I$14,D127)),MAX($DA$1:DA126)+1,0)</f>
        <v>0</v>
      </c>
      <c r="DB127" s="142" t="e">
        <f>VLOOKUP(F127,Профиль!A127:BI1641,2,FALSE)</f>
        <v>#N/A</v>
      </c>
      <c r="DC127" s="142" t="str">
        <f>IF(DA127&gt;0,VLOOKUP(Бланк!$I$14,D127:F127,3,FALSE),"")</f>
        <v/>
      </c>
      <c r="DD127" s="142" t="e">
        <f t="shared" si="66"/>
        <v>#N/A</v>
      </c>
      <c r="DE127" s="142" t="e">
        <f t="shared" si="67"/>
        <v>#N/A</v>
      </c>
      <c r="DF127" s="142" t="str">
        <f>IF(ISERROR(DE127),"",INDEX(Профиль!$B$2:CV325,DE127,2))</f>
        <v/>
      </c>
      <c r="DG127" s="142" t="e">
        <f t="shared" si="68"/>
        <v>#N/A</v>
      </c>
      <c r="EA127" s="142">
        <f>IF(ISNUMBER(SEARCH(Бланк!$I$16,D127)),MAX($EA$1:EA126)+1,0)</f>
        <v>0</v>
      </c>
      <c r="EB127" s="142" t="e">
        <f>VLOOKUP(F127,Профиль!A127:CI1641,2,FALSE)</f>
        <v>#N/A</v>
      </c>
      <c r="EC127" s="142" t="str">
        <f>IF(EA127&gt;0,VLOOKUP(Бланк!$I$16,D127:F127,3,FALSE),"")</f>
        <v/>
      </c>
      <c r="ED127" s="142" t="e">
        <f t="shared" si="69"/>
        <v>#N/A</v>
      </c>
      <c r="EE127" s="142" t="e">
        <f t="shared" si="70"/>
        <v>#N/A</v>
      </c>
      <c r="EF127" s="142" t="str">
        <f>IF(ISERROR(EE127),"",INDEX(Профиль!$B$2:DV325,EE127,2))</f>
        <v/>
      </c>
      <c r="EG127" s="142" t="e">
        <f t="shared" si="71"/>
        <v>#N/A</v>
      </c>
      <c r="FA127" s="142">
        <f>IF(ISNUMBER(SEARCH(Бланк!$I$18,D127)),MAX($FA$1:FA126)+1,0)</f>
        <v>0</v>
      </c>
      <c r="FB127" s="142" t="e">
        <f>VLOOKUP(F127,Профиль!A127:DI1641,2,FALSE)</f>
        <v>#N/A</v>
      </c>
      <c r="FC127" s="142" t="str">
        <f>IF(FA127&gt;0,VLOOKUP(Бланк!$I$18,D127:F127,3,FALSE),"")</f>
        <v/>
      </c>
      <c r="FD127" s="142" t="e">
        <f t="shared" si="72"/>
        <v>#N/A</v>
      </c>
      <c r="FE127" s="142" t="e">
        <f t="shared" si="73"/>
        <v>#N/A</v>
      </c>
      <c r="FF127" s="142" t="str">
        <f>IF(ISERROR(FE127),"",INDEX(Профиль!$B$2:EV325,FE127,2))</f>
        <v/>
      </c>
      <c r="FG127" s="142" t="e">
        <f t="shared" si="74"/>
        <v>#N/A</v>
      </c>
      <c r="FI127" s="142" t="str">
        <f t="shared" si="75"/>
        <v/>
      </c>
      <c r="FJ127" s="142" t="e">
        <f t="shared" si="76"/>
        <v>#N/A</v>
      </c>
      <c r="GA127" s="142">
        <f>IF(ISNUMBER(SEARCH(Бланк!$I$20,D127)),MAX($GA$1:GA126)+1,0)</f>
        <v>0</v>
      </c>
      <c r="GB127" s="142" t="e">
        <f>VLOOKUP(F127,Профиль!A127:EI1641,2,FALSE)</f>
        <v>#N/A</v>
      </c>
      <c r="GC127" s="142" t="str">
        <f>IF(GA127&gt;0,VLOOKUP(Бланк!$I$20,D127:F127,3,FALSE),"")</f>
        <v/>
      </c>
      <c r="GD127" s="142" t="e">
        <f t="shared" si="77"/>
        <v>#N/A</v>
      </c>
      <c r="GE127" s="142" t="e">
        <f t="shared" si="78"/>
        <v>#N/A</v>
      </c>
      <c r="GF127" s="142" t="str">
        <f>IF(ISERROR(GE127),"",INDEX(Профиль!$B$2:FV325,GE127,2))</f>
        <v/>
      </c>
      <c r="GG127" s="142" t="e">
        <f t="shared" si="79"/>
        <v>#N/A</v>
      </c>
      <c r="GI127" s="142" t="str">
        <f t="shared" si="80"/>
        <v/>
      </c>
      <c r="GJ127" s="142" t="e">
        <f t="shared" si="81"/>
        <v>#N/A</v>
      </c>
      <c r="HA127" s="142">
        <f>IF(ISNUMBER(SEARCH(Бланк!$I$22,D127)),MAX($HA$1:HA126)+1,0)</f>
        <v>0</v>
      </c>
      <c r="HB127" s="142" t="e">
        <f>VLOOKUP(F127,Профиль!A127:FI1641,2,FALSE)</f>
        <v>#N/A</v>
      </c>
      <c r="HC127" s="142" t="str">
        <f>IF(HA127&gt;0,VLOOKUP(Бланк!$I$22,D127:F127,3,FALSE),"")</f>
        <v/>
      </c>
      <c r="HD127" s="142" t="e">
        <f t="shared" si="82"/>
        <v>#N/A</v>
      </c>
      <c r="HE127" s="142" t="e">
        <f t="shared" si="83"/>
        <v>#N/A</v>
      </c>
      <c r="HF127" s="142" t="str">
        <f>IF(ISERROR(HE127),"",INDEX(Профиль!$B$2:GV325,HE127,2))</f>
        <v/>
      </c>
      <c r="HG127" s="142" t="e">
        <f t="shared" si="84"/>
        <v>#N/A</v>
      </c>
      <c r="IA127" s="142">
        <f>IF(ISNUMBER(SEARCH(Бланк!$I$24,D127)),MAX($IA$1:IA126)+1,0)</f>
        <v>0</v>
      </c>
      <c r="IB127" s="142" t="e">
        <f>VLOOKUP(F127,Профиль!A127:GI1641,2,FALSE)</f>
        <v>#N/A</v>
      </c>
      <c r="IC127" s="142" t="str">
        <f>IF(IA127&gt;0,VLOOKUP(Бланк!$I$24,D127:F127,3,FALSE),"")</f>
        <v/>
      </c>
      <c r="ID127" s="142" t="e">
        <f t="shared" si="85"/>
        <v>#N/A</v>
      </c>
      <c r="IE127" s="142" t="e">
        <f t="shared" si="86"/>
        <v>#N/A</v>
      </c>
      <c r="IF127" s="142" t="str">
        <f>IF(ISERROR(IE127),"",INDEX(Профиль!$B$2:HV325,IE127,2))</f>
        <v/>
      </c>
      <c r="IG127" s="142" t="e">
        <f>VLOOKUP(ROW(EA126),IA$2:$IC$201,3,FALSE)</f>
        <v>#N/A</v>
      </c>
      <c r="IJ127" s="142" t="e">
        <f t="shared" si="87"/>
        <v>#N/A</v>
      </c>
    </row>
    <row r="128" spans="1:244" x14ac:dyDescent="0.25">
      <c r="A128" s="142">
        <v>128</v>
      </c>
      <c r="B128" s="142">
        <f>IF(AND($E$1="ПУСТО",Профиль!B128&lt;&gt;""),MAX($B$1:B127)+1,IF(ISNUMBER(SEARCH($E$1,Профиль!G128)),MAX($B$1:B127)+1,0))</f>
        <v>0</v>
      </c>
      <c r="D128" s="142" t="str">
        <f>IF(ISERROR(F128),"",INDEX(Профиль!$B$2:$E$1001,F128,1))</f>
        <v/>
      </c>
      <c r="E128" s="142" t="str">
        <f>IF(ISERROR(F128),"",INDEX(Профиль!$B$2:$E$1001,F128,2))</f>
        <v/>
      </c>
      <c r="F128" s="142" t="e">
        <f>MATCH(ROW(A127),$B$2:B134,0)</f>
        <v>#N/A</v>
      </c>
      <c r="G128" s="142" t="str">
        <f>IF(AND(COUNTIF(D$2:D128,D128)=1,D128&lt;&gt;""),COUNT(G$1:G127)+1,"")</f>
        <v/>
      </c>
      <c r="H128" s="142" t="str">
        <f t="shared" si="52"/>
        <v/>
      </c>
      <c r="I128" s="142" t="e">
        <f t="shared" si="53"/>
        <v>#N/A</v>
      </c>
      <c r="J128" s="142">
        <f>IF(ISNUMBER(SEARCH(Бланк!$I$6,D128)),MAX($J$1:J127)+1,0)</f>
        <v>0</v>
      </c>
      <c r="K128" s="142" t="e">
        <f>VLOOKUP(F128,Профиль!A128:AI1642,2,FALSE)</f>
        <v>#N/A</v>
      </c>
      <c r="L128" s="142" t="str">
        <f>IF(J128&gt;0,VLOOKUP(Бланк!$I$6,D128:F138,3,FALSE),"")</f>
        <v/>
      </c>
      <c r="M128" s="142" t="e">
        <f t="shared" si="54"/>
        <v>#N/A</v>
      </c>
      <c r="N128" s="142" t="e">
        <f t="shared" si="55"/>
        <v>#N/A</v>
      </c>
      <c r="O128" s="142" t="str">
        <f>IF(ISERROR(N128),"",INDEX(Профиль!$B$2:DD15132,N128,2))</f>
        <v/>
      </c>
      <c r="P128" s="142" t="e">
        <f t="shared" si="56"/>
        <v>#N/A</v>
      </c>
      <c r="Q128" s="142">
        <f>IF(ISNUMBER(SEARCH(Бланк!$K$6,O128)),MAX($Q$1:Q127)+1,0)</f>
        <v>0</v>
      </c>
      <c r="R128" s="142" t="str">
        <f t="shared" si="57"/>
        <v/>
      </c>
      <c r="S128" s="142" t="e">
        <f t="shared" si="58"/>
        <v>#N/A</v>
      </c>
      <c r="AA128" s="142">
        <f>IF(ISNUMBER(SEARCH(Бланк!$I$8,D128)),MAX($AA$1:AA127)+1,0)</f>
        <v>0</v>
      </c>
      <c r="AB128" s="142" t="e">
        <f>VLOOKUP(F128,Профиль!A128:AI1642,2,FALSE)</f>
        <v>#N/A</v>
      </c>
      <c r="AC128" s="142" t="str">
        <f>IF(AA128&gt;0,VLOOKUP(Бланк!$I$8,D128:F128,3,FALSE),"")</f>
        <v/>
      </c>
      <c r="AD128" s="142" t="e">
        <f t="shared" si="59"/>
        <v>#N/A</v>
      </c>
      <c r="BA128" s="142">
        <f>IF(ISNUMBER(SEARCH(Бланк!$I$10,D128)),MAX($BA$1:BA127)+1,0)</f>
        <v>0</v>
      </c>
      <c r="BB128" s="142" t="e">
        <f>VLOOKUP(F128,Профиль!A128:AI1642,2,FALSE)</f>
        <v>#N/A</v>
      </c>
      <c r="BC128" s="142" t="str">
        <f>IF(BA128&gt;0,VLOOKUP(Бланк!$I$10,D128:F128,3,FALSE),"")</f>
        <v/>
      </c>
      <c r="BD128" s="142" t="e">
        <f t="shared" si="60"/>
        <v>#N/A</v>
      </c>
      <c r="BE128" s="142" t="e">
        <f t="shared" si="61"/>
        <v>#N/A</v>
      </c>
      <c r="CA128" s="142">
        <f>IF(ISNUMBER(SEARCH(Бланк!$I$12,D128)),MAX($CA$1:CA127)+1,0)</f>
        <v>0</v>
      </c>
      <c r="CB128" s="142" t="e">
        <f>VLOOKUP(F128,Профиль!A128:AI1642,2,FALSE)</f>
        <v>#N/A</v>
      </c>
      <c r="CC128" s="142" t="str">
        <f>IF(CA128&gt;0,VLOOKUP(Бланк!$I$12,D128:F128,3,FALSE),"")</f>
        <v/>
      </c>
      <c r="CD128" s="142" t="e">
        <f t="shared" si="62"/>
        <v>#N/A</v>
      </c>
      <c r="CE128" s="142" t="e">
        <f t="shared" si="63"/>
        <v>#N/A</v>
      </c>
      <c r="CF128" s="142" t="str">
        <f>IF(ISERROR(CE128),"",INDEX(Профиль!$B$2:BV326,CE128,2))</f>
        <v/>
      </c>
      <c r="CG128" s="142" t="e">
        <f t="shared" si="64"/>
        <v>#N/A</v>
      </c>
      <c r="CI128" s="142" t="str">
        <f t="shared" si="65"/>
        <v/>
      </c>
      <c r="DA128" s="142">
        <f>IF(ISNUMBER(SEARCH(Бланк!$I$14,D128)),MAX($DA$1:DA127)+1,0)</f>
        <v>0</v>
      </c>
      <c r="DB128" s="142" t="e">
        <f>VLOOKUP(F128,Профиль!A128:BI1642,2,FALSE)</f>
        <v>#N/A</v>
      </c>
      <c r="DC128" s="142" t="str">
        <f>IF(DA128&gt;0,VLOOKUP(Бланк!$I$14,D128:F128,3,FALSE),"")</f>
        <v/>
      </c>
      <c r="DD128" s="142" t="e">
        <f t="shared" si="66"/>
        <v>#N/A</v>
      </c>
      <c r="DE128" s="142" t="e">
        <f t="shared" si="67"/>
        <v>#N/A</v>
      </c>
      <c r="DF128" s="142" t="str">
        <f>IF(ISERROR(DE128),"",INDEX(Профиль!$B$2:CV326,DE128,2))</f>
        <v/>
      </c>
      <c r="DG128" s="142" t="e">
        <f t="shared" si="68"/>
        <v>#N/A</v>
      </c>
      <c r="EA128" s="142">
        <f>IF(ISNUMBER(SEARCH(Бланк!$I$16,D128)),MAX($EA$1:EA127)+1,0)</f>
        <v>0</v>
      </c>
      <c r="EB128" s="142" t="e">
        <f>VLOOKUP(F128,Профиль!A128:CI1642,2,FALSE)</f>
        <v>#N/A</v>
      </c>
      <c r="EC128" s="142" t="str">
        <f>IF(EA128&gt;0,VLOOKUP(Бланк!$I$16,D128:F128,3,FALSE),"")</f>
        <v/>
      </c>
      <c r="ED128" s="142" t="e">
        <f t="shared" si="69"/>
        <v>#N/A</v>
      </c>
      <c r="EE128" s="142" t="e">
        <f t="shared" si="70"/>
        <v>#N/A</v>
      </c>
      <c r="EF128" s="142" t="str">
        <f>IF(ISERROR(EE128),"",INDEX(Профиль!$B$2:DV326,EE128,2))</f>
        <v/>
      </c>
      <c r="EG128" s="142" t="e">
        <f t="shared" si="71"/>
        <v>#N/A</v>
      </c>
      <c r="FA128" s="142">
        <f>IF(ISNUMBER(SEARCH(Бланк!$I$18,D128)),MAX($FA$1:FA127)+1,0)</f>
        <v>0</v>
      </c>
      <c r="FB128" s="142" t="e">
        <f>VLOOKUP(F128,Профиль!A128:DI1642,2,FALSE)</f>
        <v>#N/A</v>
      </c>
      <c r="FC128" s="142" t="str">
        <f>IF(FA128&gt;0,VLOOKUP(Бланк!$I$18,D128:F128,3,FALSE),"")</f>
        <v/>
      </c>
      <c r="FD128" s="142" t="e">
        <f t="shared" si="72"/>
        <v>#N/A</v>
      </c>
      <c r="FE128" s="142" t="e">
        <f t="shared" si="73"/>
        <v>#N/A</v>
      </c>
      <c r="FF128" s="142" t="str">
        <f>IF(ISERROR(FE128),"",INDEX(Профиль!$B$2:EV326,FE128,2))</f>
        <v/>
      </c>
      <c r="FG128" s="142" t="e">
        <f t="shared" si="74"/>
        <v>#N/A</v>
      </c>
      <c r="FI128" s="142" t="str">
        <f t="shared" si="75"/>
        <v/>
      </c>
      <c r="FJ128" s="142" t="e">
        <f t="shared" si="76"/>
        <v>#N/A</v>
      </c>
      <c r="GA128" s="142">
        <f>IF(ISNUMBER(SEARCH(Бланк!$I$20,D128)),MAX($GA$1:GA127)+1,0)</f>
        <v>0</v>
      </c>
      <c r="GB128" s="142" t="e">
        <f>VLOOKUP(F128,Профиль!A128:EI1642,2,FALSE)</f>
        <v>#N/A</v>
      </c>
      <c r="GC128" s="142" t="str">
        <f>IF(GA128&gt;0,VLOOKUP(Бланк!$I$20,D128:F128,3,FALSE),"")</f>
        <v/>
      </c>
      <c r="GD128" s="142" t="e">
        <f t="shared" si="77"/>
        <v>#N/A</v>
      </c>
      <c r="GE128" s="142" t="e">
        <f t="shared" si="78"/>
        <v>#N/A</v>
      </c>
      <c r="GF128" s="142" t="str">
        <f>IF(ISERROR(GE128),"",INDEX(Профиль!$B$2:FV326,GE128,2))</f>
        <v/>
      </c>
      <c r="GG128" s="142" t="e">
        <f t="shared" si="79"/>
        <v>#N/A</v>
      </c>
      <c r="GI128" s="142" t="str">
        <f t="shared" si="80"/>
        <v/>
      </c>
      <c r="GJ128" s="142" t="e">
        <f t="shared" si="81"/>
        <v>#N/A</v>
      </c>
      <c r="HA128" s="142">
        <f>IF(ISNUMBER(SEARCH(Бланк!$I$22,D128)),MAX($HA$1:HA127)+1,0)</f>
        <v>0</v>
      </c>
      <c r="HB128" s="142" t="e">
        <f>VLOOKUP(F128,Профиль!A128:FI1642,2,FALSE)</f>
        <v>#N/A</v>
      </c>
      <c r="HC128" s="142" t="str">
        <f>IF(HA128&gt;0,VLOOKUP(Бланк!$I$22,D128:F128,3,FALSE),"")</f>
        <v/>
      </c>
      <c r="HD128" s="142" t="e">
        <f t="shared" si="82"/>
        <v>#N/A</v>
      </c>
      <c r="HE128" s="142" t="e">
        <f t="shared" si="83"/>
        <v>#N/A</v>
      </c>
      <c r="HF128" s="142" t="str">
        <f>IF(ISERROR(HE128),"",INDEX(Профиль!$B$2:GV326,HE128,2))</f>
        <v/>
      </c>
      <c r="HG128" s="142" t="e">
        <f t="shared" si="84"/>
        <v>#N/A</v>
      </c>
      <c r="IA128" s="142">
        <f>IF(ISNUMBER(SEARCH(Бланк!$I$24,D128)),MAX($IA$1:IA127)+1,0)</f>
        <v>0</v>
      </c>
      <c r="IB128" s="142" t="e">
        <f>VLOOKUP(F128,Профиль!A128:GI1642,2,FALSE)</f>
        <v>#N/A</v>
      </c>
      <c r="IC128" s="142" t="str">
        <f>IF(IA128&gt;0,VLOOKUP(Бланк!$I$24,D128:F128,3,FALSE),"")</f>
        <v/>
      </c>
      <c r="ID128" s="142" t="e">
        <f t="shared" si="85"/>
        <v>#N/A</v>
      </c>
      <c r="IE128" s="142" t="e">
        <f t="shared" si="86"/>
        <v>#N/A</v>
      </c>
      <c r="IF128" s="142" t="str">
        <f>IF(ISERROR(IE128),"",INDEX(Профиль!$B$2:HV326,IE128,2))</f>
        <v/>
      </c>
      <c r="IG128" s="142" t="e">
        <f>VLOOKUP(ROW(EA127),IA$2:$IC$201,3,FALSE)</f>
        <v>#N/A</v>
      </c>
      <c r="IJ128" s="142" t="e">
        <f t="shared" si="87"/>
        <v>#N/A</v>
      </c>
    </row>
    <row r="129" spans="1:244" x14ac:dyDescent="0.25">
      <c r="A129" s="142">
        <v>129</v>
      </c>
      <c r="B129" s="142">
        <f>IF(AND($E$1="ПУСТО",Профиль!B129&lt;&gt;""),MAX($B$1:B128)+1,IF(ISNUMBER(SEARCH($E$1,Профиль!G129)),MAX($B$1:B128)+1,0))</f>
        <v>0</v>
      </c>
      <c r="D129" s="142" t="str">
        <f>IF(ISERROR(F129),"",INDEX(Профиль!$B$2:$E$1001,F129,1))</f>
        <v/>
      </c>
      <c r="E129" s="142" t="str">
        <f>IF(ISERROR(F129),"",INDEX(Профиль!$B$2:$E$1001,F129,2))</f>
        <v/>
      </c>
      <c r="F129" s="142" t="e">
        <f>MATCH(ROW(A128),$B$2:B135,0)</f>
        <v>#N/A</v>
      </c>
      <c r="G129" s="142" t="str">
        <f>IF(AND(COUNTIF(D$2:D129,D129)=1,D129&lt;&gt;""),COUNT(G$1:G128)+1,"")</f>
        <v/>
      </c>
      <c r="H129" s="142" t="str">
        <f t="shared" si="52"/>
        <v/>
      </c>
      <c r="I129" s="142" t="e">
        <f t="shared" si="53"/>
        <v>#N/A</v>
      </c>
      <c r="J129" s="142">
        <f>IF(ISNUMBER(SEARCH(Бланк!$I$6,D129)),MAX($J$1:J128)+1,0)</f>
        <v>0</v>
      </c>
      <c r="K129" s="142" t="e">
        <f>VLOOKUP(F129,Профиль!A129:AI1643,2,FALSE)</f>
        <v>#N/A</v>
      </c>
      <c r="L129" s="142" t="str">
        <f>IF(J129&gt;0,VLOOKUP(Бланк!$I$6,D129:F139,3,FALSE),"")</f>
        <v/>
      </c>
      <c r="M129" s="142" t="e">
        <f t="shared" si="54"/>
        <v>#N/A</v>
      </c>
      <c r="N129" s="142" t="e">
        <f t="shared" si="55"/>
        <v>#N/A</v>
      </c>
      <c r="O129" s="142" t="str">
        <f>IF(ISERROR(N129),"",INDEX(Профиль!$B$2:DD15133,N129,2))</f>
        <v/>
      </c>
      <c r="P129" s="142" t="e">
        <f t="shared" si="56"/>
        <v>#N/A</v>
      </c>
      <c r="Q129" s="142">
        <f>IF(ISNUMBER(SEARCH(Бланк!$K$6,O129)),MAX($Q$1:Q128)+1,0)</f>
        <v>0</v>
      </c>
      <c r="R129" s="142" t="str">
        <f t="shared" si="57"/>
        <v/>
      </c>
      <c r="S129" s="142" t="e">
        <f t="shared" si="58"/>
        <v>#N/A</v>
      </c>
      <c r="AA129" s="142">
        <f>IF(ISNUMBER(SEARCH(Бланк!$I$8,D129)),MAX($AA$1:AA128)+1,0)</f>
        <v>0</v>
      </c>
      <c r="AB129" s="142" t="e">
        <f>VLOOKUP(F129,Профиль!A129:AI1643,2,FALSE)</f>
        <v>#N/A</v>
      </c>
      <c r="AC129" s="142" t="str">
        <f>IF(AA129&gt;0,VLOOKUP(Бланк!$I$8,D129:F129,3,FALSE),"")</f>
        <v/>
      </c>
      <c r="AD129" s="142" t="e">
        <f t="shared" si="59"/>
        <v>#N/A</v>
      </c>
      <c r="BA129" s="142">
        <f>IF(ISNUMBER(SEARCH(Бланк!$I$10,D129)),MAX($BA$1:BA128)+1,0)</f>
        <v>0</v>
      </c>
      <c r="BB129" s="142" t="e">
        <f>VLOOKUP(F129,Профиль!A129:AI1643,2,FALSE)</f>
        <v>#N/A</v>
      </c>
      <c r="BC129" s="142" t="str">
        <f>IF(BA129&gt;0,VLOOKUP(Бланк!$I$10,D129:F129,3,FALSE),"")</f>
        <v/>
      </c>
      <c r="BD129" s="142" t="e">
        <f t="shared" si="60"/>
        <v>#N/A</v>
      </c>
      <c r="BE129" s="142" t="e">
        <f t="shared" si="61"/>
        <v>#N/A</v>
      </c>
      <c r="CA129" s="142">
        <f>IF(ISNUMBER(SEARCH(Бланк!$I$12,D129)),MAX($CA$1:CA128)+1,0)</f>
        <v>0</v>
      </c>
      <c r="CB129" s="142" t="e">
        <f>VLOOKUP(F129,Профиль!A129:AI1643,2,FALSE)</f>
        <v>#N/A</v>
      </c>
      <c r="CC129" s="142" t="str">
        <f>IF(CA129&gt;0,VLOOKUP(Бланк!$I$12,D129:F129,3,FALSE),"")</f>
        <v/>
      </c>
      <c r="CD129" s="142" t="e">
        <f t="shared" si="62"/>
        <v>#N/A</v>
      </c>
      <c r="CE129" s="142" t="e">
        <f t="shared" si="63"/>
        <v>#N/A</v>
      </c>
      <c r="CF129" s="142" t="str">
        <f>IF(ISERROR(CE129),"",INDEX(Профиль!$B$2:BV327,CE129,2))</f>
        <v/>
      </c>
      <c r="CG129" s="142" t="e">
        <f t="shared" si="64"/>
        <v>#N/A</v>
      </c>
      <c r="CI129" s="142" t="str">
        <f t="shared" si="65"/>
        <v/>
      </c>
      <c r="DA129" s="142">
        <f>IF(ISNUMBER(SEARCH(Бланк!$I$14,D129)),MAX($DA$1:DA128)+1,0)</f>
        <v>0</v>
      </c>
      <c r="DB129" s="142" t="e">
        <f>VLOOKUP(F129,Профиль!A129:BI1643,2,FALSE)</f>
        <v>#N/A</v>
      </c>
      <c r="DC129" s="142" t="str">
        <f>IF(DA129&gt;0,VLOOKUP(Бланк!$I$14,D129:F129,3,FALSE),"")</f>
        <v/>
      </c>
      <c r="DD129" s="142" t="e">
        <f t="shared" si="66"/>
        <v>#N/A</v>
      </c>
      <c r="DE129" s="142" t="e">
        <f t="shared" si="67"/>
        <v>#N/A</v>
      </c>
      <c r="DF129" s="142" t="str">
        <f>IF(ISERROR(DE129),"",INDEX(Профиль!$B$2:CV327,DE129,2))</f>
        <v/>
      </c>
      <c r="DG129" s="142" t="e">
        <f t="shared" si="68"/>
        <v>#N/A</v>
      </c>
      <c r="EA129" s="142">
        <f>IF(ISNUMBER(SEARCH(Бланк!$I$16,D129)),MAX($EA$1:EA128)+1,0)</f>
        <v>0</v>
      </c>
      <c r="EB129" s="142" t="e">
        <f>VLOOKUP(F129,Профиль!A129:CI1643,2,FALSE)</f>
        <v>#N/A</v>
      </c>
      <c r="EC129" s="142" t="str">
        <f>IF(EA129&gt;0,VLOOKUP(Бланк!$I$16,D129:F129,3,FALSE),"")</f>
        <v/>
      </c>
      <c r="ED129" s="142" t="e">
        <f t="shared" si="69"/>
        <v>#N/A</v>
      </c>
      <c r="EE129" s="142" t="e">
        <f t="shared" si="70"/>
        <v>#N/A</v>
      </c>
      <c r="EF129" s="142" t="str">
        <f>IF(ISERROR(EE129),"",INDEX(Профиль!$B$2:DV327,EE129,2))</f>
        <v/>
      </c>
      <c r="EG129" s="142" t="e">
        <f t="shared" si="71"/>
        <v>#N/A</v>
      </c>
      <c r="FA129" s="142">
        <f>IF(ISNUMBER(SEARCH(Бланк!$I$18,D129)),MAX($FA$1:FA128)+1,0)</f>
        <v>0</v>
      </c>
      <c r="FB129" s="142" t="e">
        <f>VLOOKUP(F129,Профиль!A129:DI1643,2,FALSE)</f>
        <v>#N/A</v>
      </c>
      <c r="FC129" s="142" t="str">
        <f>IF(FA129&gt;0,VLOOKUP(Бланк!$I$18,D129:F129,3,FALSE),"")</f>
        <v/>
      </c>
      <c r="FD129" s="142" t="e">
        <f t="shared" si="72"/>
        <v>#N/A</v>
      </c>
      <c r="FE129" s="142" t="e">
        <f t="shared" si="73"/>
        <v>#N/A</v>
      </c>
      <c r="FF129" s="142" t="str">
        <f>IF(ISERROR(FE129),"",INDEX(Профиль!$B$2:EV327,FE129,2))</f>
        <v/>
      </c>
      <c r="FG129" s="142" t="e">
        <f t="shared" si="74"/>
        <v>#N/A</v>
      </c>
      <c r="FI129" s="142" t="str">
        <f t="shared" si="75"/>
        <v/>
      </c>
      <c r="FJ129" s="142" t="e">
        <f t="shared" si="76"/>
        <v>#N/A</v>
      </c>
      <c r="GA129" s="142">
        <f>IF(ISNUMBER(SEARCH(Бланк!$I$20,D129)),MAX($GA$1:GA128)+1,0)</f>
        <v>0</v>
      </c>
      <c r="GB129" s="142" t="e">
        <f>VLOOKUP(F129,Профиль!A129:EI1643,2,FALSE)</f>
        <v>#N/A</v>
      </c>
      <c r="GC129" s="142" t="str">
        <f>IF(GA129&gt;0,VLOOKUP(Бланк!$I$20,D129:F129,3,FALSE),"")</f>
        <v/>
      </c>
      <c r="GD129" s="142" t="e">
        <f t="shared" si="77"/>
        <v>#N/A</v>
      </c>
      <c r="GE129" s="142" t="e">
        <f t="shared" si="78"/>
        <v>#N/A</v>
      </c>
      <c r="GF129" s="142" t="str">
        <f>IF(ISERROR(GE129),"",INDEX(Профиль!$B$2:FV327,GE129,2))</f>
        <v/>
      </c>
      <c r="GG129" s="142" t="e">
        <f t="shared" si="79"/>
        <v>#N/A</v>
      </c>
      <c r="GI129" s="142" t="str">
        <f t="shared" si="80"/>
        <v/>
      </c>
      <c r="GJ129" s="142" t="e">
        <f t="shared" si="81"/>
        <v>#N/A</v>
      </c>
      <c r="HA129" s="142">
        <f>IF(ISNUMBER(SEARCH(Бланк!$I$22,D129)),MAX($HA$1:HA128)+1,0)</f>
        <v>0</v>
      </c>
      <c r="HB129" s="142" t="e">
        <f>VLOOKUP(F129,Профиль!A129:FI1643,2,FALSE)</f>
        <v>#N/A</v>
      </c>
      <c r="HC129" s="142" t="str">
        <f>IF(HA129&gt;0,VLOOKUP(Бланк!$I$22,D129:F129,3,FALSE),"")</f>
        <v/>
      </c>
      <c r="HD129" s="142" t="e">
        <f t="shared" si="82"/>
        <v>#N/A</v>
      </c>
      <c r="HE129" s="142" t="e">
        <f t="shared" si="83"/>
        <v>#N/A</v>
      </c>
      <c r="HF129" s="142" t="str">
        <f>IF(ISERROR(HE129),"",INDEX(Профиль!$B$2:GV327,HE129,2))</f>
        <v/>
      </c>
      <c r="HG129" s="142" t="e">
        <f t="shared" si="84"/>
        <v>#N/A</v>
      </c>
      <c r="IA129" s="142">
        <f>IF(ISNUMBER(SEARCH(Бланк!$I$24,D129)),MAX($IA$1:IA128)+1,0)</f>
        <v>0</v>
      </c>
      <c r="IB129" s="142" t="e">
        <f>VLOOKUP(F129,Профиль!A129:GI1643,2,FALSE)</f>
        <v>#N/A</v>
      </c>
      <c r="IC129" s="142" t="str">
        <f>IF(IA129&gt;0,VLOOKUP(Бланк!$I$24,D129:F129,3,FALSE),"")</f>
        <v/>
      </c>
      <c r="ID129" s="142" t="e">
        <f t="shared" si="85"/>
        <v>#N/A</v>
      </c>
      <c r="IE129" s="142" t="e">
        <f t="shared" si="86"/>
        <v>#N/A</v>
      </c>
      <c r="IF129" s="142" t="str">
        <f>IF(ISERROR(IE129),"",INDEX(Профиль!$B$2:HV327,IE129,2))</f>
        <v/>
      </c>
      <c r="IG129" s="142" t="e">
        <f>VLOOKUP(ROW(EA128),IA$2:$IC$201,3,FALSE)</f>
        <v>#N/A</v>
      </c>
      <c r="IJ129" s="142" t="e">
        <f t="shared" si="87"/>
        <v>#N/A</v>
      </c>
    </row>
    <row r="130" spans="1:244" x14ac:dyDescent="0.25">
      <c r="A130" s="142">
        <v>130</v>
      </c>
      <c r="B130" s="142">
        <f>IF(AND($E$1="ПУСТО",Профиль!B130&lt;&gt;""),MAX($B$1:B129)+1,IF(ISNUMBER(SEARCH($E$1,Профиль!G130)),MAX($B$1:B129)+1,0))</f>
        <v>0</v>
      </c>
      <c r="D130" s="142" t="str">
        <f>IF(ISERROR(F130),"",INDEX(Профиль!$B$2:$E$1001,F130,1))</f>
        <v/>
      </c>
      <c r="E130" s="142" t="str">
        <f>IF(ISERROR(F130),"",INDEX(Профиль!$B$2:$E$1001,F130,2))</f>
        <v/>
      </c>
      <c r="F130" s="142" t="e">
        <f>MATCH(ROW(A129),$B$2:B136,0)</f>
        <v>#N/A</v>
      </c>
      <c r="G130" s="142" t="str">
        <f>IF(AND(COUNTIF(D$2:D130,D130)=1,D130&lt;&gt;""),COUNT(G$1:G129)+1,"")</f>
        <v/>
      </c>
      <c r="H130" s="142" t="str">
        <f t="shared" si="52"/>
        <v/>
      </c>
      <c r="I130" s="142" t="e">
        <f t="shared" si="53"/>
        <v>#N/A</v>
      </c>
      <c r="J130" s="142">
        <f>IF(ISNUMBER(SEARCH(Бланк!$I$6,D130)),MAX($J$1:J129)+1,0)</f>
        <v>0</v>
      </c>
      <c r="K130" s="142" t="e">
        <f>VLOOKUP(F130,Профиль!A130:AI1644,2,FALSE)</f>
        <v>#N/A</v>
      </c>
      <c r="L130" s="142" t="str">
        <f>IF(J130&gt;0,VLOOKUP(Бланк!$I$6,D130:F140,3,FALSE),"")</f>
        <v/>
      </c>
      <c r="M130" s="142" t="e">
        <f t="shared" si="54"/>
        <v>#N/A</v>
      </c>
      <c r="N130" s="142" t="e">
        <f t="shared" si="55"/>
        <v>#N/A</v>
      </c>
      <c r="O130" s="142" t="str">
        <f>IF(ISERROR(N130),"",INDEX(Профиль!$B$2:DD15134,N130,2))</f>
        <v/>
      </c>
      <c r="P130" s="142" t="e">
        <f t="shared" si="56"/>
        <v>#N/A</v>
      </c>
      <c r="Q130" s="142">
        <f>IF(ISNUMBER(SEARCH(Бланк!$K$6,O130)),MAX($Q$1:Q129)+1,0)</f>
        <v>0</v>
      </c>
      <c r="R130" s="142" t="str">
        <f t="shared" si="57"/>
        <v/>
      </c>
      <c r="S130" s="142" t="e">
        <f t="shared" si="58"/>
        <v>#N/A</v>
      </c>
      <c r="AA130" s="142">
        <f>IF(ISNUMBER(SEARCH(Бланк!$I$8,D130)),MAX($AA$1:AA129)+1,0)</f>
        <v>0</v>
      </c>
      <c r="AB130" s="142" t="e">
        <f>VLOOKUP(F130,Профиль!A130:AI1644,2,FALSE)</f>
        <v>#N/A</v>
      </c>
      <c r="AC130" s="142" t="str">
        <f>IF(AA130&gt;0,VLOOKUP(Бланк!$I$8,D130:F130,3,FALSE),"")</f>
        <v/>
      </c>
      <c r="AD130" s="142" t="e">
        <f t="shared" si="59"/>
        <v>#N/A</v>
      </c>
      <c r="BA130" s="142">
        <f>IF(ISNUMBER(SEARCH(Бланк!$I$10,D130)),MAX($BA$1:BA129)+1,0)</f>
        <v>0</v>
      </c>
      <c r="BB130" s="142" t="e">
        <f>VLOOKUP(F130,Профиль!A130:AI1644,2,FALSE)</f>
        <v>#N/A</v>
      </c>
      <c r="BC130" s="142" t="str">
        <f>IF(BA130&gt;0,VLOOKUP(Бланк!$I$10,D130:F130,3,FALSE),"")</f>
        <v/>
      </c>
      <c r="BD130" s="142" t="e">
        <f t="shared" si="60"/>
        <v>#N/A</v>
      </c>
      <c r="BE130" s="142" t="e">
        <f t="shared" si="61"/>
        <v>#N/A</v>
      </c>
      <c r="CA130" s="142">
        <f>IF(ISNUMBER(SEARCH(Бланк!$I$12,D130)),MAX($CA$1:CA129)+1,0)</f>
        <v>0</v>
      </c>
      <c r="CB130" s="142" t="e">
        <f>VLOOKUP(F130,Профиль!A130:AI1644,2,FALSE)</f>
        <v>#N/A</v>
      </c>
      <c r="CC130" s="142" t="str">
        <f>IF(CA130&gt;0,VLOOKUP(Бланк!$I$12,D130:F130,3,FALSE),"")</f>
        <v/>
      </c>
      <c r="CD130" s="142" t="e">
        <f t="shared" si="62"/>
        <v>#N/A</v>
      </c>
      <c r="CE130" s="142" t="e">
        <f t="shared" si="63"/>
        <v>#N/A</v>
      </c>
      <c r="CF130" s="142" t="str">
        <f>IF(ISERROR(CE130),"",INDEX(Профиль!$B$2:BV328,CE130,2))</f>
        <v/>
      </c>
      <c r="CG130" s="142" t="e">
        <f t="shared" si="64"/>
        <v>#N/A</v>
      </c>
      <c r="CI130" s="142" t="str">
        <f t="shared" si="65"/>
        <v/>
      </c>
      <c r="DA130" s="142">
        <f>IF(ISNUMBER(SEARCH(Бланк!$I$14,D130)),MAX($DA$1:DA129)+1,0)</f>
        <v>0</v>
      </c>
      <c r="DB130" s="142" t="e">
        <f>VLOOKUP(F130,Профиль!A130:BI1644,2,FALSE)</f>
        <v>#N/A</v>
      </c>
      <c r="DC130" s="142" t="str">
        <f>IF(DA130&gt;0,VLOOKUP(Бланк!$I$14,D130:F130,3,FALSE),"")</f>
        <v/>
      </c>
      <c r="DD130" s="142" t="e">
        <f t="shared" si="66"/>
        <v>#N/A</v>
      </c>
      <c r="DE130" s="142" t="e">
        <f t="shared" si="67"/>
        <v>#N/A</v>
      </c>
      <c r="DF130" s="142" t="str">
        <f>IF(ISERROR(DE130),"",INDEX(Профиль!$B$2:CV328,DE130,2))</f>
        <v/>
      </c>
      <c r="DG130" s="142" t="e">
        <f t="shared" si="68"/>
        <v>#N/A</v>
      </c>
      <c r="EA130" s="142">
        <f>IF(ISNUMBER(SEARCH(Бланк!$I$16,D130)),MAX($EA$1:EA129)+1,0)</f>
        <v>0</v>
      </c>
      <c r="EB130" s="142" t="e">
        <f>VLOOKUP(F130,Профиль!A130:CI1644,2,FALSE)</f>
        <v>#N/A</v>
      </c>
      <c r="EC130" s="142" t="str">
        <f>IF(EA130&gt;0,VLOOKUP(Бланк!$I$16,D130:F130,3,FALSE),"")</f>
        <v/>
      </c>
      <c r="ED130" s="142" t="e">
        <f t="shared" si="69"/>
        <v>#N/A</v>
      </c>
      <c r="EE130" s="142" t="e">
        <f t="shared" si="70"/>
        <v>#N/A</v>
      </c>
      <c r="EF130" s="142" t="str">
        <f>IF(ISERROR(EE130),"",INDEX(Профиль!$B$2:DV328,EE130,2))</f>
        <v/>
      </c>
      <c r="EG130" s="142" t="e">
        <f t="shared" si="71"/>
        <v>#N/A</v>
      </c>
      <c r="FA130" s="142">
        <f>IF(ISNUMBER(SEARCH(Бланк!$I$18,D130)),MAX($FA$1:FA129)+1,0)</f>
        <v>0</v>
      </c>
      <c r="FB130" s="142" t="e">
        <f>VLOOKUP(F130,Профиль!A130:DI1644,2,FALSE)</f>
        <v>#N/A</v>
      </c>
      <c r="FC130" s="142" t="str">
        <f>IF(FA130&gt;0,VLOOKUP(Бланк!$I$18,D130:F130,3,FALSE),"")</f>
        <v/>
      </c>
      <c r="FD130" s="142" t="e">
        <f t="shared" si="72"/>
        <v>#N/A</v>
      </c>
      <c r="FE130" s="142" t="e">
        <f t="shared" si="73"/>
        <v>#N/A</v>
      </c>
      <c r="FF130" s="142" t="str">
        <f>IF(ISERROR(FE130),"",INDEX(Профиль!$B$2:EV328,FE130,2))</f>
        <v/>
      </c>
      <c r="FG130" s="142" t="e">
        <f t="shared" si="74"/>
        <v>#N/A</v>
      </c>
      <c r="FI130" s="142" t="str">
        <f t="shared" si="75"/>
        <v/>
      </c>
      <c r="FJ130" s="142" t="e">
        <f t="shared" si="76"/>
        <v>#N/A</v>
      </c>
      <c r="GA130" s="142">
        <f>IF(ISNUMBER(SEARCH(Бланк!$I$20,D130)),MAX($GA$1:GA129)+1,0)</f>
        <v>0</v>
      </c>
      <c r="GB130" s="142" t="e">
        <f>VLOOKUP(F130,Профиль!A130:EI1644,2,FALSE)</f>
        <v>#N/A</v>
      </c>
      <c r="GC130" s="142" t="str">
        <f>IF(GA130&gt;0,VLOOKUP(Бланк!$I$20,D130:F130,3,FALSE),"")</f>
        <v/>
      </c>
      <c r="GD130" s="142" t="e">
        <f t="shared" si="77"/>
        <v>#N/A</v>
      </c>
      <c r="GE130" s="142" t="e">
        <f t="shared" si="78"/>
        <v>#N/A</v>
      </c>
      <c r="GF130" s="142" t="str">
        <f>IF(ISERROR(GE130),"",INDEX(Профиль!$B$2:FV328,GE130,2))</f>
        <v/>
      </c>
      <c r="GG130" s="142" t="e">
        <f t="shared" si="79"/>
        <v>#N/A</v>
      </c>
      <c r="GI130" s="142" t="str">
        <f t="shared" si="80"/>
        <v/>
      </c>
      <c r="GJ130" s="142" t="e">
        <f t="shared" si="81"/>
        <v>#N/A</v>
      </c>
      <c r="HA130" s="142">
        <f>IF(ISNUMBER(SEARCH(Бланк!$I$22,D130)),MAX($HA$1:HA129)+1,0)</f>
        <v>0</v>
      </c>
      <c r="HB130" s="142" t="e">
        <f>VLOOKUP(F130,Профиль!A130:FI1644,2,FALSE)</f>
        <v>#N/A</v>
      </c>
      <c r="HC130" s="142" t="str">
        <f>IF(HA130&gt;0,VLOOKUP(Бланк!$I$22,D130:F130,3,FALSE),"")</f>
        <v/>
      </c>
      <c r="HD130" s="142" t="e">
        <f t="shared" si="82"/>
        <v>#N/A</v>
      </c>
      <c r="HE130" s="142" t="e">
        <f t="shared" si="83"/>
        <v>#N/A</v>
      </c>
      <c r="HF130" s="142" t="str">
        <f>IF(ISERROR(HE130),"",INDEX(Профиль!$B$2:GV328,HE130,2))</f>
        <v/>
      </c>
      <c r="HG130" s="142" t="e">
        <f t="shared" si="84"/>
        <v>#N/A</v>
      </c>
      <c r="IA130" s="142">
        <f>IF(ISNUMBER(SEARCH(Бланк!$I$24,D130)),MAX($IA$1:IA129)+1,0)</f>
        <v>0</v>
      </c>
      <c r="IB130" s="142" t="e">
        <f>VLOOKUP(F130,Профиль!A130:GI1644,2,FALSE)</f>
        <v>#N/A</v>
      </c>
      <c r="IC130" s="142" t="str">
        <f>IF(IA130&gt;0,VLOOKUP(Бланк!$I$24,D130:F130,3,FALSE),"")</f>
        <v/>
      </c>
      <c r="ID130" s="142" t="e">
        <f t="shared" si="85"/>
        <v>#N/A</v>
      </c>
      <c r="IE130" s="142" t="e">
        <f t="shared" si="86"/>
        <v>#N/A</v>
      </c>
      <c r="IF130" s="142" t="str">
        <f>IF(ISERROR(IE130),"",INDEX(Профиль!$B$2:HV328,IE130,2))</f>
        <v/>
      </c>
      <c r="IG130" s="142" t="e">
        <f>VLOOKUP(ROW(EA129),IA$2:$IC$201,3,FALSE)</f>
        <v>#N/A</v>
      </c>
      <c r="IJ130" s="142" t="e">
        <f t="shared" si="87"/>
        <v>#N/A</v>
      </c>
    </row>
    <row r="131" spans="1:244" x14ac:dyDescent="0.25">
      <c r="A131" s="142">
        <v>131</v>
      </c>
      <c r="B131" s="142">
        <f>IF(AND($E$1="ПУСТО",Профиль!B131&lt;&gt;""),MAX($B$1:B130)+1,IF(ISNUMBER(SEARCH($E$1,Профиль!G131)),MAX($B$1:B130)+1,0))</f>
        <v>0</v>
      </c>
      <c r="D131" s="142" t="str">
        <f>IF(ISERROR(F131),"",INDEX(Профиль!$B$2:$E$1001,F131,1))</f>
        <v/>
      </c>
      <c r="E131" s="142" t="str">
        <f>IF(ISERROR(F131),"",INDEX(Профиль!$B$2:$E$1001,F131,2))</f>
        <v/>
      </c>
      <c r="F131" s="142" t="e">
        <f>MATCH(ROW(A130),$B$2:B137,0)</f>
        <v>#N/A</v>
      </c>
      <c r="G131" s="142" t="str">
        <f>IF(AND(COUNTIF(D$2:D131,D131)=1,D131&lt;&gt;""),COUNT(G$1:G130)+1,"")</f>
        <v/>
      </c>
      <c r="H131" s="142" t="str">
        <f t="shared" ref="H131:H194" si="88">D131</f>
        <v/>
      </c>
      <c r="I131" s="142" t="e">
        <f t="shared" ref="I131:I194" si="89">VLOOKUP(ROW(A130),G131:H329,2,FALSE)</f>
        <v>#N/A</v>
      </c>
      <c r="J131" s="142">
        <f>IF(ISNUMBER(SEARCH(Бланк!$I$6,D131)),MAX($J$1:J130)+1,0)</f>
        <v>0</v>
      </c>
      <c r="K131" s="142" t="e">
        <f>VLOOKUP(F131,Профиль!A131:AI1645,2,FALSE)</f>
        <v>#N/A</v>
      </c>
      <c r="L131" s="142" t="str">
        <f>IF(J131&gt;0,VLOOKUP(Бланк!$I$6,D131:F141,3,FALSE),"")</f>
        <v/>
      </c>
      <c r="M131" s="142" t="e">
        <f t="shared" ref="M131:M194" si="90">VLOOKUP(ROW(A130),$J$2:$L$1001,2,FALSE)</f>
        <v>#N/A</v>
      </c>
      <c r="N131" s="142" t="e">
        <f t="shared" ref="N131:N194" si="91">VLOOKUP(ROW(A130),$J$2:$L$1001,3,FALSE)</f>
        <v>#N/A</v>
      </c>
      <c r="O131" s="142" t="str">
        <f>IF(ISERROR(N131),"",INDEX(Профиль!$B$2:DD15135,N131,2))</f>
        <v/>
      </c>
      <c r="P131" s="142" t="e">
        <f t="shared" ref="P131:P194" si="92">VLOOKUP(ROW(A130),$J$2:$L$1001,3,FALSE)</f>
        <v>#N/A</v>
      </c>
      <c r="Q131" s="142">
        <f>IF(ISNUMBER(SEARCH(Бланк!$K$6,O131)),MAX($Q$1:Q130)+1,0)</f>
        <v>0</v>
      </c>
      <c r="R131" s="142" t="str">
        <f t="shared" ref="R131:R194" si="93">O131</f>
        <v/>
      </c>
      <c r="S131" s="142" t="e">
        <f t="shared" ref="S131:S194" si="94">VLOOKUP(ROW(A130),$J$2:$L$1001,3,FALSE)</f>
        <v>#N/A</v>
      </c>
      <c r="AA131" s="142">
        <f>IF(ISNUMBER(SEARCH(Бланк!$I$8,D131)),MAX($AA$1:AA130)+1,0)</f>
        <v>0</v>
      </c>
      <c r="AB131" s="142" t="e">
        <f>VLOOKUP(F131,Профиль!A131:AI1645,2,FALSE)</f>
        <v>#N/A</v>
      </c>
      <c r="AC131" s="142" t="str">
        <f>IF(AA131&gt;0,VLOOKUP(Бланк!$I$8,D131:F131,3,FALSE),"")</f>
        <v/>
      </c>
      <c r="AD131" s="142" t="e">
        <f t="shared" ref="AD131:AD194" si="95">VLOOKUP(ROW(R130),$AA$2:$AC$1001,2,FALSE)</f>
        <v>#N/A</v>
      </c>
      <c r="BA131" s="142">
        <f>IF(ISNUMBER(SEARCH(Бланк!$I$10,D131)),MAX($BA$1:BA130)+1,0)</f>
        <v>0</v>
      </c>
      <c r="BB131" s="142" t="e">
        <f>VLOOKUP(F131,Профиль!A131:AI1645,2,FALSE)</f>
        <v>#N/A</v>
      </c>
      <c r="BC131" s="142" t="str">
        <f>IF(BA131&gt;0,VLOOKUP(Бланк!$I$10,D131:F131,3,FALSE),"")</f>
        <v/>
      </c>
      <c r="BD131" s="142" t="e">
        <f t="shared" ref="BD131:BD194" si="96">VLOOKUP(ROW(A130),$BA$2:$BC$1001,2,FALSE)</f>
        <v>#N/A</v>
      </c>
      <c r="BE131" s="142" t="e">
        <f t="shared" ref="BE131:BE194" si="97">VLOOKUP(ROW(A130),$BA$2:$BC$1001,3,FALSE)</f>
        <v>#N/A</v>
      </c>
      <c r="CA131" s="142">
        <f>IF(ISNUMBER(SEARCH(Бланк!$I$12,D131)),MAX($CA$1:CA130)+1,0)</f>
        <v>0</v>
      </c>
      <c r="CB131" s="142" t="e">
        <f>VLOOKUP(F131,Профиль!A131:AI1645,2,FALSE)</f>
        <v>#N/A</v>
      </c>
      <c r="CC131" s="142" t="str">
        <f>IF(CA131&gt;0,VLOOKUP(Бланк!$I$12,D131:F131,3,FALSE),"")</f>
        <v/>
      </c>
      <c r="CD131" s="142" t="e">
        <f t="shared" ref="CD131:CD194" si="98">VLOOKUP(ROW(A130),$CA$2:$CC$1001,2,FALSE)</f>
        <v>#N/A</v>
      </c>
      <c r="CE131" s="142" t="e">
        <f t="shared" ref="CE131:CE194" si="99">VLOOKUP(ROW(A130),$CA$2:$CC$200,3,FALSE)</f>
        <v>#N/A</v>
      </c>
      <c r="CF131" s="142" t="str">
        <f>IF(ISERROR(CE131),"",INDEX(Профиль!$B$2:BV329,CE131,2))</f>
        <v/>
      </c>
      <c r="CG131" s="142" t="e">
        <f t="shared" ref="CG131:CG194" si="100">VLOOKUP(ROW(BR130),$CA$2:$CC$1001,3,FALSE)</f>
        <v>#N/A</v>
      </c>
      <c r="CI131" s="142" t="str">
        <f t="shared" ref="CI131:CI194" si="101">CF131</f>
        <v/>
      </c>
      <c r="DA131" s="142">
        <f>IF(ISNUMBER(SEARCH(Бланк!$I$14,D131)),MAX($DA$1:DA130)+1,0)</f>
        <v>0</v>
      </c>
      <c r="DB131" s="142" t="e">
        <f>VLOOKUP(F131,Профиль!A131:BI1645,2,FALSE)</f>
        <v>#N/A</v>
      </c>
      <c r="DC131" s="142" t="str">
        <f>IF(DA131&gt;0,VLOOKUP(Бланк!$I$14,D131:F131,3,FALSE),"")</f>
        <v/>
      </c>
      <c r="DD131" s="142" t="e">
        <f t="shared" ref="DD131:DD194" si="102">VLOOKUP(ROW(A130),$DA$2:$DC$200,2,FALSE)</f>
        <v>#N/A</v>
      </c>
      <c r="DE131" s="142" t="e">
        <f t="shared" ref="DE131:DE194" si="103">VLOOKUP(ROW(A130),$DA$2:$DC$200,3,FALSE)</f>
        <v>#N/A</v>
      </c>
      <c r="DF131" s="142" t="str">
        <f>IF(ISERROR(DE131),"",INDEX(Профиль!$B$2:CV329,DE131,2))</f>
        <v/>
      </c>
      <c r="DG131" s="142" t="e">
        <f t="shared" ref="DG131:DG194" si="104">VLOOKUP(ROW(A130),$DA$2:$DC$1001,3,FALSE)</f>
        <v>#N/A</v>
      </c>
      <c r="EA131" s="142">
        <f>IF(ISNUMBER(SEARCH(Бланк!$I$16,D131)),MAX($EA$1:EA130)+1,0)</f>
        <v>0</v>
      </c>
      <c r="EB131" s="142" t="e">
        <f>VLOOKUP(F131,Профиль!A131:CI1645,2,FALSE)</f>
        <v>#N/A</v>
      </c>
      <c r="EC131" s="142" t="str">
        <f>IF(EA131&gt;0,VLOOKUP(Бланк!$I$16,D131:F131,3,FALSE),"")</f>
        <v/>
      </c>
      <c r="ED131" s="142" t="e">
        <f t="shared" ref="ED131:ED194" si="105">VLOOKUP(ROW(AA130),$EA$2:$EC$200,2,FALSE)</f>
        <v>#N/A</v>
      </c>
      <c r="EE131" s="142" t="e">
        <f t="shared" ref="EE131:EE194" si="106">VLOOKUP(ROW(AA130),$EA$2:$EC$200,3,FALSE)</f>
        <v>#N/A</v>
      </c>
      <c r="EF131" s="142" t="str">
        <f>IF(ISERROR(EE131),"",INDEX(Профиль!$B$2:DV329,EE131,2))</f>
        <v/>
      </c>
      <c r="EG131" s="142" t="e">
        <f t="shared" ref="EG131:EG194" si="107">VLOOKUP(ROW(AA130),$EA$2:$EC$201,3,FALSE)</f>
        <v>#N/A</v>
      </c>
      <c r="FA131" s="142">
        <f>IF(ISNUMBER(SEARCH(Бланк!$I$18,D131)),MAX($FA$1:FA130)+1,0)</f>
        <v>0</v>
      </c>
      <c r="FB131" s="142" t="e">
        <f>VLOOKUP(F131,Профиль!A131:DI1645,2,FALSE)</f>
        <v>#N/A</v>
      </c>
      <c r="FC131" s="142" t="str">
        <f>IF(FA131&gt;0,VLOOKUP(Бланк!$I$18,D131:F131,3,FALSE),"")</f>
        <v/>
      </c>
      <c r="FD131" s="142" t="e">
        <f t="shared" ref="FD131:FD194" si="108">VLOOKUP(ROW(A130),$FA$2:$FC$200,2,FALSE)</f>
        <v>#N/A</v>
      </c>
      <c r="FE131" s="142" t="e">
        <f t="shared" ref="FE131:FE194" si="109">VLOOKUP(ROW(A130),$FA$2:$FC$200,3,FALSE)</f>
        <v>#N/A</v>
      </c>
      <c r="FF131" s="142" t="str">
        <f>IF(ISERROR(FE131),"",INDEX(Профиль!$B$2:EV329,FE131,2))</f>
        <v/>
      </c>
      <c r="FG131" s="142" t="e">
        <f t="shared" ref="FG131:FG194" si="110">VLOOKUP(ROW(BA130),$FA$2:$FC$201,3,FALSE)</f>
        <v>#N/A</v>
      </c>
      <c r="FI131" s="142" t="str">
        <f t="shared" ref="FI131:FI194" si="111">FF131</f>
        <v/>
      </c>
      <c r="FJ131" s="142" t="e">
        <f t="shared" ref="FJ131:FJ194" si="112">VLOOKUP(ROW(ER130),$FA$2:$FC$200,3,FALSE)</f>
        <v>#N/A</v>
      </c>
      <c r="GA131" s="142">
        <f>IF(ISNUMBER(SEARCH(Бланк!$I$20,D131)),MAX($GA$1:GA130)+1,0)</f>
        <v>0</v>
      </c>
      <c r="GB131" s="142" t="e">
        <f>VLOOKUP(F131,Профиль!A131:EI1645,2,FALSE)</f>
        <v>#N/A</v>
      </c>
      <c r="GC131" s="142" t="str">
        <f>IF(GA131&gt;0,VLOOKUP(Бланк!$I$20,D131:F131,3,FALSE),"")</f>
        <v/>
      </c>
      <c r="GD131" s="142" t="e">
        <f t="shared" ref="GD131:GD194" si="113">VLOOKUP(ROW(AA130),$GA$2:$GC$200,2,FALSE)</f>
        <v>#N/A</v>
      </c>
      <c r="GE131" s="142" t="e">
        <f t="shared" ref="GE131:GE194" si="114">VLOOKUP(ROW(AA130),$GA$2:$GC$200,3,FALSE)</f>
        <v>#N/A</v>
      </c>
      <c r="GF131" s="142" t="str">
        <f>IF(ISERROR(GE131),"",INDEX(Профиль!$B$2:FV329,GE131,2))</f>
        <v/>
      </c>
      <c r="GG131" s="142" t="e">
        <f t="shared" ref="GG131:GG194" si="115">VLOOKUP(ROW(CA130),$GA$2:$GC$201,3,FALSE)</f>
        <v>#N/A</v>
      </c>
      <c r="GI131" s="142" t="str">
        <f t="shared" ref="GI131:GI194" si="116">GF131</f>
        <v/>
      </c>
      <c r="GJ131" s="142" t="e">
        <f t="shared" ref="GJ131:GJ194" si="117">VLOOKUP(ROW(FR130),$GA$2:$GC$200,3,FALSE)</f>
        <v>#N/A</v>
      </c>
      <c r="HA131" s="142">
        <f>IF(ISNUMBER(SEARCH(Бланк!$I$22,D131)),MAX($HA$1:HA130)+1,0)</f>
        <v>0</v>
      </c>
      <c r="HB131" s="142" t="e">
        <f>VLOOKUP(F131,Профиль!A131:FI1645,2,FALSE)</f>
        <v>#N/A</v>
      </c>
      <c r="HC131" s="142" t="str">
        <f>IF(HA131&gt;0,VLOOKUP(Бланк!$I$22,D131:F131,3,FALSE),"")</f>
        <v/>
      </c>
      <c r="HD131" s="142" t="e">
        <f t="shared" ref="HD131:HD194" si="118">VLOOKUP(ROW(BA130),$HA$2:$HC$200,2,FALSE)</f>
        <v>#N/A</v>
      </c>
      <c r="HE131" s="142" t="e">
        <f t="shared" ref="HE131:HE194" si="119">VLOOKUP(ROW(BA130),$HA$2:$HC$200,3,FALSE)</f>
        <v>#N/A</v>
      </c>
      <c r="HF131" s="142" t="str">
        <f>IF(ISERROR(HE131),"",INDEX(Профиль!$B$2:GV329,HE131,2))</f>
        <v/>
      </c>
      <c r="HG131" s="142" t="e">
        <f t="shared" ref="HG131:HG194" si="120">VLOOKUP(ROW(DA130),$HA$2:$HC$201,3,FALSE)</f>
        <v>#N/A</v>
      </c>
      <c r="IA131" s="142">
        <f>IF(ISNUMBER(SEARCH(Бланк!$I$24,D131)),MAX($IA$1:IA130)+1,0)</f>
        <v>0</v>
      </c>
      <c r="IB131" s="142" t="e">
        <f>VLOOKUP(F131,Профиль!A131:GI1645,2,FALSE)</f>
        <v>#N/A</v>
      </c>
      <c r="IC131" s="142" t="str">
        <f>IF(IA131&gt;0,VLOOKUP(Бланк!$I$24,D131:F131,3,FALSE),"")</f>
        <v/>
      </c>
      <c r="ID131" s="142" t="e">
        <f t="shared" ref="ID131:ID194" si="121">VLOOKUP(ROW(CA130),$IA$2:$IC$200,2,FALSE)</f>
        <v>#N/A</v>
      </c>
      <c r="IE131" s="142" t="e">
        <f t="shared" ref="IE131:IE194" si="122">VLOOKUP(ROW(CA130),$IA$2:$IC$200,3,FALSE)</f>
        <v>#N/A</v>
      </c>
      <c r="IF131" s="142" t="str">
        <f>IF(ISERROR(IE131),"",INDEX(Профиль!$B$2:HV329,IE131,2))</f>
        <v/>
      </c>
      <c r="IG131" s="142" t="e">
        <f>VLOOKUP(ROW(EA130),IA$2:$IC$201,3,FALSE)</f>
        <v>#N/A</v>
      </c>
      <c r="IJ131" s="142" t="e">
        <f t="shared" ref="IJ131:IJ194" si="123">VLOOKUP(ROW(HR130),$IA$2:$IC$200,3,FALSE)</f>
        <v>#N/A</v>
      </c>
    </row>
    <row r="132" spans="1:244" x14ac:dyDescent="0.25">
      <c r="A132" s="142">
        <v>132</v>
      </c>
      <c r="B132" s="142">
        <f>IF(AND($E$1="ПУСТО",Профиль!B132&lt;&gt;""),MAX($B$1:B131)+1,IF(ISNUMBER(SEARCH($E$1,Профиль!G132)),MAX($B$1:B131)+1,0))</f>
        <v>0</v>
      </c>
      <c r="D132" s="142" t="str">
        <f>IF(ISERROR(F132),"",INDEX(Профиль!$B$2:$E$1001,F132,1))</f>
        <v/>
      </c>
      <c r="E132" s="142" t="str">
        <f>IF(ISERROR(F132),"",INDEX(Профиль!$B$2:$E$1001,F132,2))</f>
        <v/>
      </c>
      <c r="F132" s="142" t="e">
        <f>MATCH(ROW(A131),$B$2:B138,0)</f>
        <v>#N/A</v>
      </c>
      <c r="G132" s="142" t="str">
        <f>IF(AND(COUNTIF(D$2:D132,D132)=1,D132&lt;&gt;""),COUNT(G$1:G131)+1,"")</f>
        <v/>
      </c>
      <c r="H132" s="142" t="str">
        <f t="shared" si="88"/>
        <v/>
      </c>
      <c r="I132" s="142" t="e">
        <f t="shared" si="89"/>
        <v>#N/A</v>
      </c>
      <c r="J132" s="142">
        <f>IF(ISNUMBER(SEARCH(Бланк!$I$6,D132)),MAX($J$1:J131)+1,0)</f>
        <v>0</v>
      </c>
      <c r="K132" s="142" t="e">
        <f>VLOOKUP(F132,Профиль!A132:AI1646,2,FALSE)</f>
        <v>#N/A</v>
      </c>
      <c r="L132" s="142" t="str">
        <f>IF(J132&gt;0,VLOOKUP(Бланк!$I$6,D132:F142,3,FALSE),"")</f>
        <v/>
      </c>
      <c r="M132" s="142" t="e">
        <f t="shared" si="90"/>
        <v>#N/A</v>
      </c>
      <c r="N132" s="142" t="e">
        <f t="shared" si="91"/>
        <v>#N/A</v>
      </c>
      <c r="O132" s="142" t="str">
        <f>IF(ISERROR(N132),"",INDEX(Профиль!$B$2:DD15136,N132,2))</f>
        <v/>
      </c>
      <c r="P132" s="142" t="e">
        <f t="shared" si="92"/>
        <v>#N/A</v>
      </c>
      <c r="Q132" s="142">
        <f>IF(ISNUMBER(SEARCH(Бланк!$K$6,O132)),MAX($Q$1:Q131)+1,0)</f>
        <v>0</v>
      </c>
      <c r="R132" s="142" t="str">
        <f t="shared" si="93"/>
        <v/>
      </c>
      <c r="S132" s="142" t="e">
        <f t="shared" si="94"/>
        <v>#N/A</v>
      </c>
      <c r="AA132" s="142">
        <f>IF(ISNUMBER(SEARCH(Бланк!$I$8,D132)),MAX($AA$1:AA131)+1,0)</f>
        <v>0</v>
      </c>
      <c r="AB132" s="142" t="e">
        <f>VLOOKUP(F132,Профиль!A132:AI1646,2,FALSE)</f>
        <v>#N/A</v>
      </c>
      <c r="AC132" s="142" t="str">
        <f>IF(AA132&gt;0,VLOOKUP(Бланк!$I$8,D132:F132,3,FALSE),"")</f>
        <v/>
      </c>
      <c r="AD132" s="142" t="e">
        <f t="shared" si="95"/>
        <v>#N/A</v>
      </c>
      <c r="BA132" s="142">
        <f>IF(ISNUMBER(SEARCH(Бланк!$I$10,D132)),MAX($BA$1:BA131)+1,0)</f>
        <v>0</v>
      </c>
      <c r="BB132" s="142" t="e">
        <f>VLOOKUP(F132,Профиль!A132:AI1646,2,FALSE)</f>
        <v>#N/A</v>
      </c>
      <c r="BC132" s="142" t="str">
        <f>IF(BA132&gt;0,VLOOKUP(Бланк!$I$10,D132:F132,3,FALSE),"")</f>
        <v/>
      </c>
      <c r="BD132" s="142" t="e">
        <f t="shared" si="96"/>
        <v>#N/A</v>
      </c>
      <c r="BE132" s="142" t="e">
        <f t="shared" si="97"/>
        <v>#N/A</v>
      </c>
      <c r="CA132" s="142">
        <f>IF(ISNUMBER(SEARCH(Бланк!$I$12,D132)),MAX($CA$1:CA131)+1,0)</f>
        <v>0</v>
      </c>
      <c r="CB132" s="142" t="e">
        <f>VLOOKUP(F132,Профиль!A132:AI1646,2,FALSE)</f>
        <v>#N/A</v>
      </c>
      <c r="CC132" s="142" t="str">
        <f>IF(CA132&gt;0,VLOOKUP(Бланк!$I$12,D132:F132,3,FALSE),"")</f>
        <v/>
      </c>
      <c r="CD132" s="142" t="e">
        <f t="shared" si="98"/>
        <v>#N/A</v>
      </c>
      <c r="CE132" s="142" t="e">
        <f t="shared" si="99"/>
        <v>#N/A</v>
      </c>
      <c r="CF132" s="142" t="str">
        <f>IF(ISERROR(CE132),"",INDEX(Профиль!$B$2:BV330,CE132,2))</f>
        <v/>
      </c>
      <c r="CG132" s="142" t="e">
        <f t="shared" si="100"/>
        <v>#N/A</v>
      </c>
      <c r="CI132" s="142" t="str">
        <f t="shared" si="101"/>
        <v/>
      </c>
      <c r="DA132" s="142">
        <f>IF(ISNUMBER(SEARCH(Бланк!$I$14,D132)),MAX($DA$1:DA131)+1,0)</f>
        <v>0</v>
      </c>
      <c r="DB132" s="142" t="e">
        <f>VLOOKUP(F132,Профиль!A132:BI1646,2,FALSE)</f>
        <v>#N/A</v>
      </c>
      <c r="DC132" s="142" t="str">
        <f>IF(DA132&gt;0,VLOOKUP(Бланк!$I$14,D132:F132,3,FALSE),"")</f>
        <v/>
      </c>
      <c r="DD132" s="142" t="e">
        <f t="shared" si="102"/>
        <v>#N/A</v>
      </c>
      <c r="DE132" s="142" t="e">
        <f t="shared" si="103"/>
        <v>#N/A</v>
      </c>
      <c r="DF132" s="142" t="str">
        <f>IF(ISERROR(DE132),"",INDEX(Профиль!$B$2:CV330,DE132,2))</f>
        <v/>
      </c>
      <c r="DG132" s="142" t="e">
        <f t="shared" si="104"/>
        <v>#N/A</v>
      </c>
      <c r="EA132" s="142">
        <f>IF(ISNUMBER(SEARCH(Бланк!$I$16,D132)),MAX($EA$1:EA131)+1,0)</f>
        <v>0</v>
      </c>
      <c r="EB132" s="142" t="e">
        <f>VLOOKUP(F132,Профиль!A132:CI1646,2,FALSE)</f>
        <v>#N/A</v>
      </c>
      <c r="EC132" s="142" t="str">
        <f>IF(EA132&gt;0,VLOOKUP(Бланк!$I$16,D132:F132,3,FALSE),"")</f>
        <v/>
      </c>
      <c r="ED132" s="142" t="e">
        <f t="shared" si="105"/>
        <v>#N/A</v>
      </c>
      <c r="EE132" s="142" t="e">
        <f t="shared" si="106"/>
        <v>#N/A</v>
      </c>
      <c r="EF132" s="142" t="str">
        <f>IF(ISERROR(EE132),"",INDEX(Профиль!$B$2:DV330,EE132,2))</f>
        <v/>
      </c>
      <c r="EG132" s="142" t="e">
        <f t="shared" si="107"/>
        <v>#N/A</v>
      </c>
      <c r="FA132" s="142">
        <f>IF(ISNUMBER(SEARCH(Бланк!$I$18,D132)),MAX($FA$1:FA131)+1,0)</f>
        <v>0</v>
      </c>
      <c r="FB132" s="142" t="e">
        <f>VLOOKUP(F132,Профиль!A132:DI1646,2,FALSE)</f>
        <v>#N/A</v>
      </c>
      <c r="FC132" s="142" t="str">
        <f>IF(FA132&gt;0,VLOOKUP(Бланк!$I$18,D132:F132,3,FALSE),"")</f>
        <v/>
      </c>
      <c r="FD132" s="142" t="e">
        <f t="shared" si="108"/>
        <v>#N/A</v>
      </c>
      <c r="FE132" s="142" t="e">
        <f t="shared" si="109"/>
        <v>#N/A</v>
      </c>
      <c r="FF132" s="142" t="str">
        <f>IF(ISERROR(FE132),"",INDEX(Профиль!$B$2:EV330,FE132,2))</f>
        <v/>
      </c>
      <c r="FG132" s="142" t="e">
        <f t="shared" si="110"/>
        <v>#N/A</v>
      </c>
      <c r="FI132" s="142" t="str">
        <f t="shared" si="111"/>
        <v/>
      </c>
      <c r="FJ132" s="142" t="e">
        <f t="shared" si="112"/>
        <v>#N/A</v>
      </c>
      <c r="GA132" s="142">
        <f>IF(ISNUMBER(SEARCH(Бланк!$I$20,D132)),MAX($GA$1:GA131)+1,0)</f>
        <v>0</v>
      </c>
      <c r="GB132" s="142" t="e">
        <f>VLOOKUP(F132,Профиль!A132:EI1646,2,FALSE)</f>
        <v>#N/A</v>
      </c>
      <c r="GC132" s="142" t="str">
        <f>IF(GA132&gt;0,VLOOKUP(Бланк!$I$20,D132:F132,3,FALSE),"")</f>
        <v/>
      </c>
      <c r="GD132" s="142" t="e">
        <f t="shared" si="113"/>
        <v>#N/A</v>
      </c>
      <c r="GE132" s="142" t="e">
        <f t="shared" si="114"/>
        <v>#N/A</v>
      </c>
      <c r="GF132" s="142" t="str">
        <f>IF(ISERROR(GE132),"",INDEX(Профиль!$B$2:FV330,GE132,2))</f>
        <v/>
      </c>
      <c r="GG132" s="142" t="e">
        <f t="shared" si="115"/>
        <v>#N/A</v>
      </c>
      <c r="GI132" s="142" t="str">
        <f t="shared" si="116"/>
        <v/>
      </c>
      <c r="GJ132" s="142" t="e">
        <f t="shared" si="117"/>
        <v>#N/A</v>
      </c>
      <c r="HA132" s="142">
        <f>IF(ISNUMBER(SEARCH(Бланк!$I$22,D132)),MAX($HA$1:HA131)+1,0)</f>
        <v>0</v>
      </c>
      <c r="HB132" s="142" t="e">
        <f>VLOOKUP(F132,Профиль!A132:FI1646,2,FALSE)</f>
        <v>#N/A</v>
      </c>
      <c r="HC132" s="142" t="str">
        <f>IF(HA132&gt;0,VLOOKUP(Бланк!$I$22,D132:F132,3,FALSE),"")</f>
        <v/>
      </c>
      <c r="HD132" s="142" t="e">
        <f t="shared" si="118"/>
        <v>#N/A</v>
      </c>
      <c r="HE132" s="142" t="e">
        <f t="shared" si="119"/>
        <v>#N/A</v>
      </c>
      <c r="HF132" s="142" t="str">
        <f>IF(ISERROR(HE132),"",INDEX(Профиль!$B$2:GV330,HE132,2))</f>
        <v/>
      </c>
      <c r="HG132" s="142" t="e">
        <f t="shared" si="120"/>
        <v>#N/A</v>
      </c>
      <c r="IA132" s="142">
        <f>IF(ISNUMBER(SEARCH(Бланк!$I$24,D132)),MAX($IA$1:IA131)+1,0)</f>
        <v>0</v>
      </c>
      <c r="IB132" s="142" t="e">
        <f>VLOOKUP(F132,Профиль!A132:GI1646,2,FALSE)</f>
        <v>#N/A</v>
      </c>
      <c r="IC132" s="142" t="str">
        <f>IF(IA132&gt;0,VLOOKUP(Бланк!$I$24,D132:F132,3,FALSE),"")</f>
        <v/>
      </c>
      <c r="ID132" s="142" t="e">
        <f t="shared" si="121"/>
        <v>#N/A</v>
      </c>
      <c r="IE132" s="142" t="e">
        <f t="shared" si="122"/>
        <v>#N/A</v>
      </c>
      <c r="IF132" s="142" t="str">
        <f>IF(ISERROR(IE132),"",INDEX(Профиль!$B$2:HV330,IE132,2))</f>
        <v/>
      </c>
      <c r="IG132" s="142" t="e">
        <f>VLOOKUP(ROW(EA131),IA$2:$IC$201,3,FALSE)</f>
        <v>#N/A</v>
      </c>
      <c r="IJ132" s="142" t="e">
        <f t="shared" si="123"/>
        <v>#N/A</v>
      </c>
    </row>
    <row r="133" spans="1:244" x14ac:dyDescent="0.25">
      <c r="A133" s="142">
        <v>133</v>
      </c>
      <c r="B133" s="142">
        <f>IF(AND($E$1="ПУСТО",Профиль!B133&lt;&gt;""),MAX($B$1:B132)+1,IF(ISNUMBER(SEARCH($E$1,Профиль!G133)),MAX($B$1:B132)+1,0))</f>
        <v>0</v>
      </c>
      <c r="D133" s="142" t="str">
        <f>IF(ISERROR(F133),"",INDEX(Профиль!$B$2:$E$1001,F133,1))</f>
        <v/>
      </c>
      <c r="E133" s="142" t="str">
        <f>IF(ISERROR(F133),"",INDEX(Профиль!$B$2:$E$1001,F133,2))</f>
        <v/>
      </c>
      <c r="F133" s="142" t="e">
        <f>MATCH(ROW(A132),$B$2:B139,0)</f>
        <v>#N/A</v>
      </c>
      <c r="G133" s="142" t="str">
        <f>IF(AND(COUNTIF(D$2:D133,D133)=1,D133&lt;&gt;""),COUNT(G$1:G132)+1,"")</f>
        <v/>
      </c>
      <c r="H133" s="142" t="str">
        <f t="shared" si="88"/>
        <v/>
      </c>
      <c r="I133" s="142" t="e">
        <f t="shared" si="89"/>
        <v>#N/A</v>
      </c>
      <c r="J133" s="142">
        <f>IF(ISNUMBER(SEARCH(Бланк!$I$6,D133)),MAX($J$1:J132)+1,0)</f>
        <v>0</v>
      </c>
      <c r="K133" s="142" t="e">
        <f>VLOOKUP(F133,Профиль!A133:AI1647,2,FALSE)</f>
        <v>#N/A</v>
      </c>
      <c r="L133" s="142" t="str">
        <f>IF(J133&gt;0,VLOOKUP(Бланк!$I$6,D133:F143,3,FALSE),"")</f>
        <v/>
      </c>
      <c r="M133" s="142" t="e">
        <f t="shared" si="90"/>
        <v>#N/A</v>
      </c>
      <c r="N133" s="142" t="e">
        <f t="shared" si="91"/>
        <v>#N/A</v>
      </c>
      <c r="O133" s="142" t="str">
        <f>IF(ISERROR(N133),"",INDEX(Профиль!$B$2:DD15137,N133,2))</f>
        <v/>
      </c>
      <c r="P133" s="142" t="e">
        <f t="shared" si="92"/>
        <v>#N/A</v>
      </c>
      <c r="Q133" s="142">
        <f>IF(ISNUMBER(SEARCH(Бланк!$K$6,O133)),MAX($Q$1:Q132)+1,0)</f>
        <v>0</v>
      </c>
      <c r="R133" s="142" t="str">
        <f t="shared" si="93"/>
        <v/>
      </c>
      <c r="S133" s="142" t="e">
        <f t="shared" si="94"/>
        <v>#N/A</v>
      </c>
      <c r="AA133" s="142">
        <f>IF(ISNUMBER(SEARCH(Бланк!$I$8,D133)),MAX($AA$1:AA132)+1,0)</f>
        <v>0</v>
      </c>
      <c r="AB133" s="142" t="e">
        <f>VLOOKUP(F133,Профиль!A133:AI1647,2,FALSE)</f>
        <v>#N/A</v>
      </c>
      <c r="AC133" s="142" t="str">
        <f>IF(AA133&gt;0,VLOOKUP(Бланк!$I$8,D133:F133,3,FALSE),"")</f>
        <v/>
      </c>
      <c r="AD133" s="142" t="e">
        <f t="shared" si="95"/>
        <v>#N/A</v>
      </c>
      <c r="BA133" s="142">
        <f>IF(ISNUMBER(SEARCH(Бланк!$I$10,D133)),MAX($BA$1:BA132)+1,0)</f>
        <v>0</v>
      </c>
      <c r="BB133" s="142" t="e">
        <f>VLOOKUP(F133,Профиль!A133:AI1647,2,FALSE)</f>
        <v>#N/A</v>
      </c>
      <c r="BC133" s="142" t="str">
        <f>IF(BA133&gt;0,VLOOKUP(Бланк!$I$10,D133:F133,3,FALSE),"")</f>
        <v/>
      </c>
      <c r="BD133" s="142" t="e">
        <f t="shared" si="96"/>
        <v>#N/A</v>
      </c>
      <c r="BE133" s="142" t="e">
        <f t="shared" si="97"/>
        <v>#N/A</v>
      </c>
      <c r="CA133" s="142">
        <f>IF(ISNUMBER(SEARCH(Бланк!$I$12,D133)),MAX($CA$1:CA132)+1,0)</f>
        <v>0</v>
      </c>
      <c r="CB133" s="142" t="e">
        <f>VLOOKUP(F133,Профиль!A133:AI1647,2,FALSE)</f>
        <v>#N/A</v>
      </c>
      <c r="CC133" s="142" t="str">
        <f>IF(CA133&gt;0,VLOOKUP(Бланк!$I$12,D133:F133,3,FALSE),"")</f>
        <v/>
      </c>
      <c r="CD133" s="142" t="e">
        <f t="shared" si="98"/>
        <v>#N/A</v>
      </c>
      <c r="CE133" s="142" t="e">
        <f t="shared" si="99"/>
        <v>#N/A</v>
      </c>
      <c r="CF133" s="142" t="str">
        <f>IF(ISERROR(CE133),"",INDEX(Профиль!$B$2:BV331,CE133,2))</f>
        <v/>
      </c>
      <c r="CG133" s="142" t="e">
        <f t="shared" si="100"/>
        <v>#N/A</v>
      </c>
      <c r="CI133" s="142" t="str">
        <f t="shared" si="101"/>
        <v/>
      </c>
      <c r="DA133" s="142">
        <f>IF(ISNUMBER(SEARCH(Бланк!$I$14,D133)),MAX($DA$1:DA132)+1,0)</f>
        <v>0</v>
      </c>
      <c r="DB133" s="142" t="e">
        <f>VLOOKUP(F133,Профиль!A133:BI1647,2,FALSE)</f>
        <v>#N/A</v>
      </c>
      <c r="DC133" s="142" t="str">
        <f>IF(DA133&gt;0,VLOOKUP(Бланк!$I$14,D133:F133,3,FALSE),"")</f>
        <v/>
      </c>
      <c r="DD133" s="142" t="e">
        <f t="shared" si="102"/>
        <v>#N/A</v>
      </c>
      <c r="DE133" s="142" t="e">
        <f t="shared" si="103"/>
        <v>#N/A</v>
      </c>
      <c r="DF133" s="142" t="str">
        <f>IF(ISERROR(DE133),"",INDEX(Профиль!$B$2:CV331,DE133,2))</f>
        <v/>
      </c>
      <c r="DG133" s="142" t="e">
        <f t="shared" si="104"/>
        <v>#N/A</v>
      </c>
      <c r="EA133" s="142">
        <f>IF(ISNUMBER(SEARCH(Бланк!$I$16,D133)),MAX($EA$1:EA132)+1,0)</f>
        <v>0</v>
      </c>
      <c r="EB133" s="142" t="e">
        <f>VLOOKUP(F133,Профиль!A133:CI1647,2,FALSE)</f>
        <v>#N/A</v>
      </c>
      <c r="EC133" s="142" t="str">
        <f>IF(EA133&gt;0,VLOOKUP(Бланк!$I$16,D133:F133,3,FALSE),"")</f>
        <v/>
      </c>
      <c r="ED133" s="142" t="e">
        <f t="shared" si="105"/>
        <v>#N/A</v>
      </c>
      <c r="EE133" s="142" t="e">
        <f t="shared" si="106"/>
        <v>#N/A</v>
      </c>
      <c r="EF133" s="142" t="str">
        <f>IF(ISERROR(EE133),"",INDEX(Профиль!$B$2:DV331,EE133,2))</f>
        <v/>
      </c>
      <c r="EG133" s="142" t="e">
        <f t="shared" si="107"/>
        <v>#N/A</v>
      </c>
      <c r="FA133" s="142">
        <f>IF(ISNUMBER(SEARCH(Бланк!$I$18,D133)),MAX($FA$1:FA132)+1,0)</f>
        <v>0</v>
      </c>
      <c r="FB133" s="142" t="e">
        <f>VLOOKUP(F133,Профиль!A133:DI1647,2,FALSE)</f>
        <v>#N/A</v>
      </c>
      <c r="FC133" s="142" t="str">
        <f>IF(FA133&gt;0,VLOOKUP(Бланк!$I$18,D133:F133,3,FALSE),"")</f>
        <v/>
      </c>
      <c r="FD133" s="142" t="e">
        <f t="shared" si="108"/>
        <v>#N/A</v>
      </c>
      <c r="FE133" s="142" t="e">
        <f t="shared" si="109"/>
        <v>#N/A</v>
      </c>
      <c r="FF133" s="142" t="str">
        <f>IF(ISERROR(FE133),"",INDEX(Профиль!$B$2:EV331,FE133,2))</f>
        <v/>
      </c>
      <c r="FG133" s="142" t="e">
        <f t="shared" si="110"/>
        <v>#N/A</v>
      </c>
      <c r="FI133" s="142" t="str">
        <f t="shared" si="111"/>
        <v/>
      </c>
      <c r="FJ133" s="142" t="e">
        <f t="shared" si="112"/>
        <v>#N/A</v>
      </c>
      <c r="GA133" s="142">
        <f>IF(ISNUMBER(SEARCH(Бланк!$I$20,D133)),MAX($GA$1:GA132)+1,0)</f>
        <v>0</v>
      </c>
      <c r="GB133" s="142" t="e">
        <f>VLOOKUP(F133,Профиль!A133:EI1647,2,FALSE)</f>
        <v>#N/A</v>
      </c>
      <c r="GC133" s="142" t="str">
        <f>IF(GA133&gt;0,VLOOKUP(Бланк!$I$20,D133:F133,3,FALSE),"")</f>
        <v/>
      </c>
      <c r="GD133" s="142" t="e">
        <f t="shared" si="113"/>
        <v>#N/A</v>
      </c>
      <c r="GE133" s="142" t="e">
        <f t="shared" si="114"/>
        <v>#N/A</v>
      </c>
      <c r="GF133" s="142" t="str">
        <f>IF(ISERROR(GE133),"",INDEX(Профиль!$B$2:FV331,GE133,2))</f>
        <v/>
      </c>
      <c r="GG133" s="142" t="e">
        <f t="shared" si="115"/>
        <v>#N/A</v>
      </c>
      <c r="GI133" s="142" t="str">
        <f t="shared" si="116"/>
        <v/>
      </c>
      <c r="GJ133" s="142" t="e">
        <f t="shared" si="117"/>
        <v>#N/A</v>
      </c>
      <c r="HA133" s="142">
        <f>IF(ISNUMBER(SEARCH(Бланк!$I$22,D133)),MAX($HA$1:HA132)+1,0)</f>
        <v>0</v>
      </c>
      <c r="HB133" s="142" t="e">
        <f>VLOOKUP(F133,Профиль!A133:FI1647,2,FALSE)</f>
        <v>#N/A</v>
      </c>
      <c r="HC133" s="142" t="str">
        <f>IF(HA133&gt;0,VLOOKUP(Бланк!$I$22,D133:F133,3,FALSE),"")</f>
        <v/>
      </c>
      <c r="HD133" s="142" t="e">
        <f t="shared" si="118"/>
        <v>#N/A</v>
      </c>
      <c r="HE133" s="142" t="e">
        <f t="shared" si="119"/>
        <v>#N/A</v>
      </c>
      <c r="HF133" s="142" t="str">
        <f>IF(ISERROR(HE133),"",INDEX(Профиль!$B$2:GV331,HE133,2))</f>
        <v/>
      </c>
      <c r="HG133" s="142" t="e">
        <f t="shared" si="120"/>
        <v>#N/A</v>
      </c>
      <c r="IA133" s="142">
        <f>IF(ISNUMBER(SEARCH(Бланк!$I$24,D133)),MAX($IA$1:IA132)+1,0)</f>
        <v>0</v>
      </c>
      <c r="IB133" s="142" t="e">
        <f>VLOOKUP(F133,Профиль!A133:GI1647,2,FALSE)</f>
        <v>#N/A</v>
      </c>
      <c r="IC133" s="142" t="str">
        <f>IF(IA133&gt;0,VLOOKUP(Бланк!$I$24,D133:F133,3,FALSE),"")</f>
        <v/>
      </c>
      <c r="ID133" s="142" t="e">
        <f t="shared" si="121"/>
        <v>#N/A</v>
      </c>
      <c r="IE133" s="142" t="e">
        <f t="shared" si="122"/>
        <v>#N/A</v>
      </c>
      <c r="IF133" s="142" t="str">
        <f>IF(ISERROR(IE133),"",INDEX(Профиль!$B$2:HV331,IE133,2))</f>
        <v/>
      </c>
      <c r="IG133" s="142" t="e">
        <f>VLOOKUP(ROW(EA132),IA$2:$IC$201,3,FALSE)</f>
        <v>#N/A</v>
      </c>
      <c r="IJ133" s="142" t="e">
        <f t="shared" si="123"/>
        <v>#N/A</v>
      </c>
    </row>
    <row r="134" spans="1:244" x14ac:dyDescent="0.25">
      <c r="A134" s="142">
        <v>134</v>
      </c>
      <c r="B134" s="142">
        <f>IF(AND($E$1="ПУСТО",Профиль!B134&lt;&gt;""),MAX($B$1:B133)+1,IF(ISNUMBER(SEARCH($E$1,Профиль!G134)),MAX($B$1:B133)+1,0))</f>
        <v>0</v>
      </c>
      <c r="D134" s="142" t="str">
        <f>IF(ISERROR(F134),"",INDEX(Профиль!$B$2:$E$1001,F134,1))</f>
        <v/>
      </c>
      <c r="E134" s="142" t="str">
        <f>IF(ISERROR(F134),"",INDEX(Профиль!$B$2:$E$1001,F134,2))</f>
        <v/>
      </c>
      <c r="F134" s="142" t="e">
        <f>MATCH(ROW(A133),$B$2:B140,0)</f>
        <v>#N/A</v>
      </c>
      <c r="G134" s="142" t="str">
        <f>IF(AND(COUNTIF(D$2:D134,D134)=1,D134&lt;&gt;""),COUNT(G$1:G133)+1,"")</f>
        <v/>
      </c>
      <c r="H134" s="142" t="str">
        <f t="shared" si="88"/>
        <v/>
      </c>
      <c r="I134" s="142" t="e">
        <f t="shared" si="89"/>
        <v>#N/A</v>
      </c>
      <c r="J134" s="142">
        <f>IF(ISNUMBER(SEARCH(Бланк!$I$6,D134)),MAX($J$1:J133)+1,0)</f>
        <v>0</v>
      </c>
      <c r="K134" s="142" t="e">
        <f>VLOOKUP(F134,Профиль!A134:AI1648,2,FALSE)</f>
        <v>#N/A</v>
      </c>
      <c r="L134" s="142" t="str">
        <f>IF(J134&gt;0,VLOOKUP(Бланк!$I$6,D134:F144,3,FALSE),"")</f>
        <v/>
      </c>
      <c r="M134" s="142" t="e">
        <f t="shared" si="90"/>
        <v>#N/A</v>
      </c>
      <c r="N134" s="142" t="e">
        <f t="shared" si="91"/>
        <v>#N/A</v>
      </c>
      <c r="O134" s="142" t="str">
        <f>IF(ISERROR(N134),"",INDEX(Профиль!$B$2:DD15138,N134,2))</f>
        <v/>
      </c>
      <c r="P134" s="142" t="e">
        <f t="shared" si="92"/>
        <v>#N/A</v>
      </c>
      <c r="Q134" s="142">
        <f>IF(ISNUMBER(SEARCH(Бланк!$K$6,O134)),MAX($Q$1:Q133)+1,0)</f>
        <v>0</v>
      </c>
      <c r="R134" s="142" t="str">
        <f t="shared" si="93"/>
        <v/>
      </c>
      <c r="S134" s="142" t="e">
        <f t="shared" si="94"/>
        <v>#N/A</v>
      </c>
      <c r="AA134" s="142">
        <f>IF(ISNUMBER(SEARCH(Бланк!$I$8,D134)),MAX($AA$1:AA133)+1,0)</f>
        <v>0</v>
      </c>
      <c r="AB134" s="142" t="e">
        <f>VLOOKUP(F134,Профиль!A134:AI1648,2,FALSE)</f>
        <v>#N/A</v>
      </c>
      <c r="AC134" s="142" t="str">
        <f>IF(AA134&gt;0,VLOOKUP(Бланк!$I$8,D134:F134,3,FALSE),"")</f>
        <v/>
      </c>
      <c r="AD134" s="142" t="e">
        <f t="shared" si="95"/>
        <v>#N/A</v>
      </c>
      <c r="BA134" s="142">
        <f>IF(ISNUMBER(SEARCH(Бланк!$I$10,D134)),MAX($BA$1:BA133)+1,0)</f>
        <v>0</v>
      </c>
      <c r="BB134" s="142" t="e">
        <f>VLOOKUP(F134,Профиль!A134:AI1648,2,FALSE)</f>
        <v>#N/A</v>
      </c>
      <c r="BC134" s="142" t="str">
        <f>IF(BA134&gt;0,VLOOKUP(Бланк!$I$10,D134:F134,3,FALSE),"")</f>
        <v/>
      </c>
      <c r="BD134" s="142" t="e">
        <f t="shared" si="96"/>
        <v>#N/A</v>
      </c>
      <c r="BE134" s="142" t="e">
        <f t="shared" si="97"/>
        <v>#N/A</v>
      </c>
      <c r="CA134" s="142">
        <f>IF(ISNUMBER(SEARCH(Бланк!$I$12,D134)),MAX($CA$1:CA133)+1,0)</f>
        <v>0</v>
      </c>
      <c r="CB134" s="142" t="e">
        <f>VLOOKUP(F134,Профиль!A134:AI1648,2,FALSE)</f>
        <v>#N/A</v>
      </c>
      <c r="CC134" s="142" t="str">
        <f>IF(CA134&gt;0,VLOOKUP(Бланк!$I$12,D134:F134,3,FALSE),"")</f>
        <v/>
      </c>
      <c r="CD134" s="142" t="e">
        <f t="shared" si="98"/>
        <v>#N/A</v>
      </c>
      <c r="CE134" s="142" t="e">
        <f t="shared" si="99"/>
        <v>#N/A</v>
      </c>
      <c r="CF134" s="142" t="str">
        <f>IF(ISERROR(CE134),"",INDEX(Профиль!$B$2:BV332,CE134,2))</f>
        <v/>
      </c>
      <c r="CG134" s="142" t="e">
        <f t="shared" si="100"/>
        <v>#N/A</v>
      </c>
      <c r="CI134" s="142" t="str">
        <f t="shared" si="101"/>
        <v/>
      </c>
      <c r="DA134" s="142">
        <f>IF(ISNUMBER(SEARCH(Бланк!$I$14,D134)),MAX($DA$1:DA133)+1,0)</f>
        <v>0</v>
      </c>
      <c r="DB134" s="142" t="e">
        <f>VLOOKUP(F134,Профиль!A134:BI1648,2,FALSE)</f>
        <v>#N/A</v>
      </c>
      <c r="DC134" s="142" t="str">
        <f>IF(DA134&gt;0,VLOOKUP(Бланк!$I$14,D134:F134,3,FALSE),"")</f>
        <v/>
      </c>
      <c r="DD134" s="142" t="e">
        <f t="shared" si="102"/>
        <v>#N/A</v>
      </c>
      <c r="DE134" s="142" t="e">
        <f t="shared" si="103"/>
        <v>#N/A</v>
      </c>
      <c r="DF134" s="142" t="str">
        <f>IF(ISERROR(DE134),"",INDEX(Профиль!$B$2:CV332,DE134,2))</f>
        <v/>
      </c>
      <c r="DG134" s="142" t="e">
        <f t="shared" si="104"/>
        <v>#N/A</v>
      </c>
      <c r="EA134" s="142">
        <f>IF(ISNUMBER(SEARCH(Бланк!$I$16,D134)),MAX($EA$1:EA133)+1,0)</f>
        <v>0</v>
      </c>
      <c r="EB134" s="142" t="e">
        <f>VLOOKUP(F134,Профиль!A134:CI1648,2,FALSE)</f>
        <v>#N/A</v>
      </c>
      <c r="EC134" s="142" t="str">
        <f>IF(EA134&gt;0,VLOOKUP(Бланк!$I$16,D134:F134,3,FALSE),"")</f>
        <v/>
      </c>
      <c r="ED134" s="142" t="e">
        <f t="shared" si="105"/>
        <v>#N/A</v>
      </c>
      <c r="EE134" s="142" t="e">
        <f t="shared" si="106"/>
        <v>#N/A</v>
      </c>
      <c r="EF134" s="142" t="str">
        <f>IF(ISERROR(EE134),"",INDEX(Профиль!$B$2:DV332,EE134,2))</f>
        <v/>
      </c>
      <c r="EG134" s="142" t="e">
        <f t="shared" si="107"/>
        <v>#N/A</v>
      </c>
      <c r="FA134" s="142">
        <f>IF(ISNUMBER(SEARCH(Бланк!$I$18,D134)),MAX($FA$1:FA133)+1,0)</f>
        <v>0</v>
      </c>
      <c r="FB134" s="142" t="e">
        <f>VLOOKUP(F134,Профиль!A134:DI1648,2,FALSE)</f>
        <v>#N/A</v>
      </c>
      <c r="FC134" s="142" t="str">
        <f>IF(FA134&gt;0,VLOOKUP(Бланк!$I$18,D134:F134,3,FALSE),"")</f>
        <v/>
      </c>
      <c r="FD134" s="142" t="e">
        <f t="shared" si="108"/>
        <v>#N/A</v>
      </c>
      <c r="FE134" s="142" t="e">
        <f t="shared" si="109"/>
        <v>#N/A</v>
      </c>
      <c r="FF134" s="142" t="str">
        <f>IF(ISERROR(FE134),"",INDEX(Профиль!$B$2:EV332,FE134,2))</f>
        <v/>
      </c>
      <c r="FG134" s="142" t="e">
        <f t="shared" si="110"/>
        <v>#N/A</v>
      </c>
      <c r="FI134" s="142" t="str">
        <f t="shared" si="111"/>
        <v/>
      </c>
      <c r="FJ134" s="142" t="e">
        <f t="shared" si="112"/>
        <v>#N/A</v>
      </c>
      <c r="GA134" s="142">
        <f>IF(ISNUMBER(SEARCH(Бланк!$I$20,D134)),MAX($GA$1:GA133)+1,0)</f>
        <v>0</v>
      </c>
      <c r="GB134" s="142" t="e">
        <f>VLOOKUP(F134,Профиль!A134:EI1648,2,FALSE)</f>
        <v>#N/A</v>
      </c>
      <c r="GC134" s="142" t="str">
        <f>IF(GA134&gt;0,VLOOKUP(Бланк!$I$20,D134:F134,3,FALSE),"")</f>
        <v/>
      </c>
      <c r="GD134" s="142" t="e">
        <f t="shared" si="113"/>
        <v>#N/A</v>
      </c>
      <c r="GE134" s="142" t="e">
        <f t="shared" si="114"/>
        <v>#N/A</v>
      </c>
      <c r="GF134" s="142" t="str">
        <f>IF(ISERROR(GE134),"",INDEX(Профиль!$B$2:FV332,GE134,2))</f>
        <v/>
      </c>
      <c r="GG134" s="142" t="e">
        <f t="shared" si="115"/>
        <v>#N/A</v>
      </c>
      <c r="GI134" s="142" t="str">
        <f t="shared" si="116"/>
        <v/>
      </c>
      <c r="GJ134" s="142" t="e">
        <f t="shared" si="117"/>
        <v>#N/A</v>
      </c>
      <c r="HA134" s="142">
        <f>IF(ISNUMBER(SEARCH(Бланк!$I$22,D134)),MAX($HA$1:HA133)+1,0)</f>
        <v>0</v>
      </c>
      <c r="HB134" s="142" t="e">
        <f>VLOOKUP(F134,Профиль!A134:FI1648,2,FALSE)</f>
        <v>#N/A</v>
      </c>
      <c r="HC134" s="142" t="str">
        <f>IF(HA134&gt;0,VLOOKUP(Бланк!$I$22,D134:F134,3,FALSE),"")</f>
        <v/>
      </c>
      <c r="HD134" s="142" t="e">
        <f t="shared" si="118"/>
        <v>#N/A</v>
      </c>
      <c r="HE134" s="142" t="e">
        <f t="shared" si="119"/>
        <v>#N/A</v>
      </c>
      <c r="HF134" s="142" t="str">
        <f>IF(ISERROR(HE134),"",INDEX(Профиль!$B$2:GV332,HE134,2))</f>
        <v/>
      </c>
      <c r="HG134" s="142" t="e">
        <f t="shared" si="120"/>
        <v>#N/A</v>
      </c>
      <c r="IA134" s="142">
        <f>IF(ISNUMBER(SEARCH(Бланк!$I$24,D134)),MAX($IA$1:IA133)+1,0)</f>
        <v>0</v>
      </c>
      <c r="IB134" s="142" t="e">
        <f>VLOOKUP(F134,Профиль!A134:GI1648,2,FALSE)</f>
        <v>#N/A</v>
      </c>
      <c r="IC134" s="142" t="str">
        <f>IF(IA134&gt;0,VLOOKUP(Бланк!$I$24,D134:F134,3,FALSE),"")</f>
        <v/>
      </c>
      <c r="ID134" s="142" t="e">
        <f t="shared" si="121"/>
        <v>#N/A</v>
      </c>
      <c r="IE134" s="142" t="e">
        <f t="shared" si="122"/>
        <v>#N/A</v>
      </c>
      <c r="IF134" s="142" t="str">
        <f>IF(ISERROR(IE134),"",INDEX(Профиль!$B$2:HV332,IE134,2))</f>
        <v/>
      </c>
      <c r="IG134" s="142" t="e">
        <f>VLOOKUP(ROW(EA133),IA$2:$IC$201,3,FALSE)</f>
        <v>#N/A</v>
      </c>
      <c r="IJ134" s="142" t="e">
        <f t="shared" si="123"/>
        <v>#N/A</v>
      </c>
    </row>
    <row r="135" spans="1:244" x14ac:dyDescent="0.25">
      <c r="A135" s="142">
        <v>135</v>
      </c>
      <c r="B135" s="142">
        <f>IF(AND($E$1="ПУСТО",Профиль!B135&lt;&gt;""),MAX($B$1:B134)+1,IF(ISNUMBER(SEARCH($E$1,Профиль!G135)),MAX($B$1:B134)+1,0))</f>
        <v>0</v>
      </c>
      <c r="D135" s="142" t="str">
        <f>IF(ISERROR(F135),"",INDEX(Профиль!$B$2:$E$1001,F135,1))</f>
        <v/>
      </c>
      <c r="E135" s="142" t="str">
        <f>IF(ISERROR(F135),"",INDEX(Профиль!$B$2:$E$1001,F135,2))</f>
        <v/>
      </c>
      <c r="F135" s="142" t="e">
        <f>MATCH(ROW(A134),$B$2:B141,0)</f>
        <v>#N/A</v>
      </c>
      <c r="G135" s="142" t="str">
        <f>IF(AND(COUNTIF(D$2:D135,D135)=1,D135&lt;&gt;""),COUNT(G$1:G134)+1,"")</f>
        <v/>
      </c>
      <c r="H135" s="142" t="str">
        <f t="shared" si="88"/>
        <v/>
      </c>
      <c r="I135" s="142" t="e">
        <f t="shared" si="89"/>
        <v>#N/A</v>
      </c>
      <c r="J135" s="142">
        <f>IF(ISNUMBER(SEARCH(Бланк!$I$6,D135)),MAX($J$1:J134)+1,0)</f>
        <v>0</v>
      </c>
      <c r="K135" s="142" t="e">
        <f>VLOOKUP(F135,Профиль!A135:AI1649,2,FALSE)</f>
        <v>#N/A</v>
      </c>
      <c r="L135" s="142" t="str">
        <f>IF(J135&gt;0,VLOOKUP(Бланк!$I$6,D135:F145,3,FALSE),"")</f>
        <v/>
      </c>
      <c r="M135" s="142" t="e">
        <f t="shared" si="90"/>
        <v>#N/A</v>
      </c>
      <c r="N135" s="142" t="e">
        <f t="shared" si="91"/>
        <v>#N/A</v>
      </c>
      <c r="O135" s="142" t="str">
        <f>IF(ISERROR(N135),"",INDEX(Профиль!$B$2:DD15139,N135,2))</f>
        <v/>
      </c>
      <c r="P135" s="142" t="e">
        <f t="shared" si="92"/>
        <v>#N/A</v>
      </c>
      <c r="Q135" s="142">
        <f>IF(ISNUMBER(SEARCH(Бланк!$K$6,O135)),MAX($Q$1:Q134)+1,0)</f>
        <v>0</v>
      </c>
      <c r="R135" s="142" t="str">
        <f t="shared" si="93"/>
        <v/>
      </c>
      <c r="S135" s="142" t="e">
        <f t="shared" si="94"/>
        <v>#N/A</v>
      </c>
      <c r="AA135" s="142">
        <f>IF(ISNUMBER(SEARCH(Бланк!$I$8,D135)),MAX($AA$1:AA134)+1,0)</f>
        <v>0</v>
      </c>
      <c r="AB135" s="142" t="e">
        <f>VLOOKUP(F135,Профиль!A135:AI1649,2,FALSE)</f>
        <v>#N/A</v>
      </c>
      <c r="AC135" s="142" t="str">
        <f>IF(AA135&gt;0,VLOOKUP(Бланк!$I$8,D135:F135,3,FALSE),"")</f>
        <v/>
      </c>
      <c r="AD135" s="142" t="e">
        <f t="shared" si="95"/>
        <v>#N/A</v>
      </c>
      <c r="BA135" s="142">
        <f>IF(ISNUMBER(SEARCH(Бланк!$I$10,D135)),MAX($BA$1:BA134)+1,0)</f>
        <v>0</v>
      </c>
      <c r="BB135" s="142" t="e">
        <f>VLOOKUP(F135,Профиль!A135:AI1649,2,FALSE)</f>
        <v>#N/A</v>
      </c>
      <c r="BC135" s="142" t="str">
        <f>IF(BA135&gt;0,VLOOKUP(Бланк!$I$10,D135:F135,3,FALSE),"")</f>
        <v/>
      </c>
      <c r="BD135" s="142" t="e">
        <f t="shared" si="96"/>
        <v>#N/A</v>
      </c>
      <c r="BE135" s="142" t="e">
        <f t="shared" si="97"/>
        <v>#N/A</v>
      </c>
      <c r="CA135" s="142">
        <f>IF(ISNUMBER(SEARCH(Бланк!$I$12,D135)),MAX($CA$1:CA134)+1,0)</f>
        <v>0</v>
      </c>
      <c r="CB135" s="142" t="e">
        <f>VLOOKUP(F135,Профиль!A135:AI1649,2,FALSE)</f>
        <v>#N/A</v>
      </c>
      <c r="CC135" s="142" t="str">
        <f>IF(CA135&gt;0,VLOOKUP(Бланк!$I$12,D135:F135,3,FALSE),"")</f>
        <v/>
      </c>
      <c r="CD135" s="142" t="e">
        <f t="shared" si="98"/>
        <v>#N/A</v>
      </c>
      <c r="CE135" s="142" t="e">
        <f t="shared" si="99"/>
        <v>#N/A</v>
      </c>
      <c r="CF135" s="142" t="str">
        <f>IF(ISERROR(CE135),"",INDEX(Профиль!$B$2:BV333,CE135,2))</f>
        <v/>
      </c>
      <c r="CG135" s="142" t="e">
        <f t="shared" si="100"/>
        <v>#N/A</v>
      </c>
      <c r="CI135" s="142" t="str">
        <f t="shared" si="101"/>
        <v/>
      </c>
      <c r="DA135" s="142">
        <f>IF(ISNUMBER(SEARCH(Бланк!$I$14,D135)),MAX($DA$1:DA134)+1,0)</f>
        <v>0</v>
      </c>
      <c r="DB135" s="142" t="e">
        <f>VLOOKUP(F135,Профиль!A135:BI1649,2,FALSE)</f>
        <v>#N/A</v>
      </c>
      <c r="DC135" s="142" t="str">
        <f>IF(DA135&gt;0,VLOOKUP(Бланк!$I$14,D135:F135,3,FALSE),"")</f>
        <v/>
      </c>
      <c r="DD135" s="142" t="e">
        <f t="shared" si="102"/>
        <v>#N/A</v>
      </c>
      <c r="DE135" s="142" t="e">
        <f t="shared" si="103"/>
        <v>#N/A</v>
      </c>
      <c r="DF135" s="142" t="str">
        <f>IF(ISERROR(DE135),"",INDEX(Профиль!$B$2:CV333,DE135,2))</f>
        <v/>
      </c>
      <c r="DG135" s="142" t="e">
        <f t="shared" si="104"/>
        <v>#N/A</v>
      </c>
      <c r="EA135" s="142">
        <f>IF(ISNUMBER(SEARCH(Бланк!$I$16,D135)),MAX($EA$1:EA134)+1,0)</f>
        <v>0</v>
      </c>
      <c r="EB135" s="142" t="e">
        <f>VLOOKUP(F135,Профиль!A135:CI1649,2,FALSE)</f>
        <v>#N/A</v>
      </c>
      <c r="EC135" s="142" t="str">
        <f>IF(EA135&gt;0,VLOOKUP(Бланк!$I$16,D135:F135,3,FALSE),"")</f>
        <v/>
      </c>
      <c r="ED135" s="142" t="e">
        <f t="shared" si="105"/>
        <v>#N/A</v>
      </c>
      <c r="EE135" s="142" t="e">
        <f t="shared" si="106"/>
        <v>#N/A</v>
      </c>
      <c r="EF135" s="142" t="str">
        <f>IF(ISERROR(EE135),"",INDEX(Профиль!$B$2:DV333,EE135,2))</f>
        <v/>
      </c>
      <c r="EG135" s="142" t="e">
        <f t="shared" si="107"/>
        <v>#N/A</v>
      </c>
      <c r="FA135" s="142">
        <f>IF(ISNUMBER(SEARCH(Бланк!$I$18,D135)),MAX($FA$1:FA134)+1,0)</f>
        <v>0</v>
      </c>
      <c r="FB135" s="142" t="e">
        <f>VLOOKUP(F135,Профиль!A135:DI1649,2,FALSE)</f>
        <v>#N/A</v>
      </c>
      <c r="FC135" s="142" t="str">
        <f>IF(FA135&gt;0,VLOOKUP(Бланк!$I$18,D135:F135,3,FALSE),"")</f>
        <v/>
      </c>
      <c r="FD135" s="142" t="e">
        <f t="shared" si="108"/>
        <v>#N/A</v>
      </c>
      <c r="FE135" s="142" t="e">
        <f t="shared" si="109"/>
        <v>#N/A</v>
      </c>
      <c r="FF135" s="142" t="str">
        <f>IF(ISERROR(FE135),"",INDEX(Профиль!$B$2:EV333,FE135,2))</f>
        <v/>
      </c>
      <c r="FG135" s="142" t="e">
        <f t="shared" si="110"/>
        <v>#N/A</v>
      </c>
      <c r="FI135" s="142" t="str">
        <f t="shared" si="111"/>
        <v/>
      </c>
      <c r="FJ135" s="142" t="e">
        <f t="shared" si="112"/>
        <v>#N/A</v>
      </c>
      <c r="GA135" s="142">
        <f>IF(ISNUMBER(SEARCH(Бланк!$I$20,D135)),MAX($GA$1:GA134)+1,0)</f>
        <v>0</v>
      </c>
      <c r="GB135" s="142" t="e">
        <f>VLOOKUP(F135,Профиль!A135:EI1649,2,FALSE)</f>
        <v>#N/A</v>
      </c>
      <c r="GC135" s="142" t="str">
        <f>IF(GA135&gt;0,VLOOKUP(Бланк!$I$20,D135:F135,3,FALSE),"")</f>
        <v/>
      </c>
      <c r="GD135" s="142" t="e">
        <f t="shared" si="113"/>
        <v>#N/A</v>
      </c>
      <c r="GE135" s="142" t="e">
        <f t="shared" si="114"/>
        <v>#N/A</v>
      </c>
      <c r="GF135" s="142" t="str">
        <f>IF(ISERROR(GE135),"",INDEX(Профиль!$B$2:FV333,GE135,2))</f>
        <v/>
      </c>
      <c r="GG135" s="142" t="e">
        <f t="shared" si="115"/>
        <v>#N/A</v>
      </c>
      <c r="GI135" s="142" t="str">
        <f t="shared" si="116"/>
        <v/>
      </c>
      <c r="GJ135" s="142" t="e">
        <f t="shared" si="117"/>
        <v>#N/A</v>
      </c>
      <c r="HA135" s="142">
        <f>IF(ISNUMBER(SEARCH(Бланк!$I$22,D135)),MAX($HA$1:HA134)+1,0)</f>
        <v>0</v>
      </c>
      <c r="HB135" s="142" t="e">
        <f>VLOOKUP(F135,Профиль!A135:FI1649,2,FALSE)</f>
        <v>#N/A</v>
      </c>
      <c r="HC135" s="142" t="str">
        <f>IF(HA135&gt;0,VLOOKUP(Бланк!$I$22,D135:F135,3,FALSE),"")</f>
        <v/>
      </c>
      <c r="HD135" s="142" t="e">
        <f t="shared" si="118"/>
        <v>#N/A</v>
      </c>
      <c r="HE135" s="142" t="e">
        <f t="shared" si="119"/>
        <v>#N/A</v>
      </c>
      <c r="HF135" s="142" t="str">
        <f>IF(ISERROR(HE135),"",INDEX(Профиль!$B$2:GV333,HE135,2))</f>
        <v/>
      </c>
      <c r="HG135" s="142" t="e">
        <f t="shared" si="120"/>
        <v>#N/A</v>
      </c>
      <c r="IA135" s="142">
        <f>IF(ISNUMBER(SEARCH(Бланк!$I$24,D135)),MAX($IA$1:IA134)+1,0)</f>
        <v>0</v>
      </c>
      <c r="IB135" s="142" t="e">
        <f>VLOOKUP(F135,Профиль!A135:GI1649,2,FALSE)</f>
        <v>#N/A</v>
      </c>
      <c r="IC135" s="142" t="str">
        <f>IF(IA135&gt;0,VLOOKUP(Бланк!$I$24,D135:F135,3,FALSE),"")</f>
        <v/>
      </c>
      <c r="ID135" s="142" t="e">
        <f t="shared" si="121"/>
        <v>#N/A</v>
      </c>
      <c r="IE135" s="142" t="e">
        <f t="shared" si="122"/>
        <v>#N/A</v>
      </c>
      <c r="IF135" s="142" t="str">
        <f>IF(ISERROR(IE135),"",INDEX(Профиль!$B$2:HV333,IE135,2))</f>
        <v/>
      </c>
      <c r="IG135" s="142" t="e">
        <f>VLOOKUP(ROW(EA134),IA$2:$IC$201,3,FALSE)</f>
        <v>#N/A</v>
      </c>
      <c r="IJ135" s="142" t="e">
        <f t="shared" si="123"/>
        <v>#N/A</v>
      </c>
    </row>
    <row r="136" spans="1:244" x14ac:dyDescent="0.25">
      <c r="A136" s="142">
        <v>136</v>
      </c>
      <c r="B136" s="142">
        <f>IF(AND($E$1="ПУСТО",Профиль!B136&lt;&gt;""),MAX($B$1:B135)+1,IF(ISNUMBER(SEARCH($E$1,Профиль!G136)),MAX($B$1:B135)+1,0))</f>
        <v>0</v>
      </c>
      <c r="D136" s="142" t="str">
        <f>IF(ISERROR(F136),"",INDEX(Профиль!$B$2:$E$1001,F136,1))</f>
        <v/>
      </c>
      <c r="E136" s="142" t="str">
        <f>IF(ISERROR(F136),"",INDEX(Профиль!$B$2:$E$1001,F136,2))</f>
        <v/>
      </c>
      <c r="F136" s="142" t="e">
        <f>MATCH(ROW(A135),$B$2:B142,0)</f>
        <v>#N/A</v>
      </c>
      <c r="G136" s="142" t="str">
        <f>IF(AND(COUNTIF(D$2:D136,D136)=1,D136&lt;&gt;""),COUNT(G$1:G135)+1,"")</f>
        <v/>
      </c>
      <c r="H136" s="142" t="str">
        <f t="shared" si="88"/>
        <v/>
      </c>
      <c r="I136" s="142" t="e">
        <f t="shared" si="89"/>
        <v>#N/A</v>
      </c>
      <c r="J136" s="142">
        <f>IF(ISNUMBER(SEARCH(Бланк!$I$6,D136)),MAX($J$1:J135)+1,0)</f>
        <v>0</v>
      </c>
      <c r="K136" s="142" t="e">
        <f>VLOOKUP(F136,Профиль!A136:AI1650,2,FALSE)</f>
        <v>#N/A</v>
      </c>
      <c r="L136" s="142" t="str">
        <f>IF(J136&gt;0,VLOOKUP(Бланк!$I$6,D136:F146,3,FALSE),"")</f>
        <v/>
      </c>
      <c r="M136" s="142" t="e">
        <f t="shared" si="90"/>
        <v>#N/A</v>
      </c>
      <c r="N136" s="142" t="e">
        <f t="shared" si="91"/>
        <v>#N/A</v>
      </c>
      <c r="O136" s="142" t="str">
        <f>IF(ISERROR(N136),"",INDEX(Профиль!$B$2:DD15140,N136,2))</f>
        <v/>
      </c>
      <c r="P136" s="142" t="e">
        <f t="shared" si="92"/>
        <v>#N/A</v>
      </c>
      <c r="Q136" s="142">
        <f>IF(ISNUMBER(SEARCH(Бланк!$K$6,O136)),MAX($Q$1:Q135)+1,0)</f>
        <v>0</v>
      </c>
      <c r="R136" s="142" t="str">
        <f t="shared" si="93"/>
        <v/>
      </c>
      <c r="S136" s="142" t="e">
        <f t="shared" si="94"/>
        <v>#N/A</v>
      </c>
      <c r="AA136" s="142">
        <f>IF(ISNUMBER(SEARCH(Бланк!$I$8,D136)),MAX($AA$1:AA135)+1,0)</f>
        <v>0</v>
      </c>
      <c r="AB136" s="142" t="e">
        <f>VLOOKUP(F136,Профиль!A136:AI1650,2,FALSE)</f>
        <v>#N/A</v>
      </c>
      <c r="AC136" s="142" t="str">
        <f>IF(AA136&gt;0,VLOOKUP(Бланк!$I$8,D136:F136,3,FALSE),"")</f>
        <v/>
      </c>
      <c r="AD136" s="142" t="e">
        <f t="shared" si="95"/>
        <v>#N/A</v>
      </c>
      <c r="BA136" s="142">
        <f>IF(ISNUMBER(SEARCH(Бланк!$I$10,D136)),MAX($BA$1:BA135)+1,0)</f>
        <v>0</v>
      </c>
      <c r="BB136" s="142" t="e">
        <f>VLOOKUP(F136,Профиль!A136:AI1650,2,FALSE)</f>
        <v>#N/A</v>
      </c>
      <c r="BC136" s="142" t="str">
        <f>IF(BA136&gt;0,VLOOKUP(Бланк!$I$10,D136:F136,3,FALSE),"")</f>
        <v/>
      </c>
      <c r="BD136" s="142" t="e">
        <f t="shared" si="96"/>
        <v>#N/A</v>
      </c>
      <c r="BE136" s="142" t="e">
        <f t="shared" si="97"/>
        <v>#N/A</v>
      </c>
      <c r="CA136" s="142">
        <f>IF(ISNUMBER(SEARCH(Бланк!$I$12,D136)),MAX($CA$1:CA135)+1,0)</f>
        <v>0</v>
      </c>
      <c r="CB136" s="142" t="e">
        <f>VLOOKUP(F136,Профиль!A136:AI1650,2,FALSE)</f>
        <v>#N/A</v>
      </c>
      <c r="CC136" s="142" t="str">
        <f>IF(CA136&gt;0,VLOOKUP(Бланк!$I$12,D136:F136,3,FALSE),"")</f>
        <v/>
      </c>
      <c r="CD136" s="142" t="e">
        <f t="shared" si="98"/>
        <v>#N/A</v>
      </c>
      <c r="CE136" s="142" t="e">
        <f t="shared" si="99"/>
        <v>#N/A</v>
      </c>
      <c r="CF136" s="142" t="str">
        <f>IF(ISERROR(CE136),"",INDEX(Профиль!$B$2:BV334,CE136,2))</f>
        <v/>
      </c>
      <c r="CG136" s="142" t="e">
        <f t="shared" si="100"/>
        <v>#N/A</v>
      </c>
      <c r="CI136" s="142" t="str">
        <f t="shared" si="101"/>
        <v/>
      </c>
      <c r="DA136" s="142">
        <f>IF(ISNUMBER(SEARCH(Бланк!$I$14,D136)),MAX($DA$1:DA135)+1,0)</f>
        <v>0</v>
      </c>
      <c r="DB136" s="142" t="e">
        <f>VLOOKUP(F136,Профиль!A136:BI1650,2,FALSE)</f>
        <v>#N/A</v>
      </c>
      <c r="DC136" s="142" t="str">
        <f>IF(DA136&gt;0,VLOOKUP(Бланк!$I$14,D136:F136,3,FALSE),"")</f>
        <v/>
      </c>
      <c r="DD136" s="142" t="e">
        <f t="shared" si="102"/>
        <v>#N/A</v>
      </c>
      <c r="DE136" s="142" t="e">
        <f t="shared" si="103"/>
        <v>#N/A</v>
      </c>
      <c r="DF136" s="142" t="str">
        <f>IF(ISERROR(DE136),"",INDEX(Профиль!$B$2:CV334,DE136,2))</f>
        <v/>
      </c>
      <c r="DG136" s="142" t="e">
        <f t="shared" si="104"/>
        <v>#N/A</v>
      </c>
      <c r="EA136" s="142">
        <f>IF(ISNUMBER(SEARCH(Бланк!$I$16,D136)),MAX($EA$1:EA135)+1,0)</f>
        <v>0</v>
      </c>
      <c r="EB136" s="142" t="e">
        <f>VLOOKUP(F136,Профиль!A136:CI1650,2,FALSE)</f>
        <v>#N/A</v>
      </c>
      <c r="EC136" s="142" t="str">
        <f>IF(EA136&gt;0,VLOOKUP(Бланк!$I$16,D136:F136,3,FALSE),"")</f>
        <v/>
      </c>
      <c r="ED136" s="142" t="e">
        <f t="shared" si="105"/>
        <v>#N/A</v>
      </c>
      <c r="EE136" s="142" t="e">
        <f t="shared" si="106"/>
        <v>#N/A</v>
      </c>
      <c r="EF136" s="142" t="str">
        <f>IF(ISERROR(EE136),"",INDEX(Профиль!$B$2:DV334,EE136,2))</f>
        <v/>
      </c>
      <c r="EG136" s="142" t="e">
        <f t="shared" si="107"/>
        <v>#N/A</v>
      </c>
      <c r="FA136" s="142">
        <f>IF(ISNUMBER(SEARCH(Бланк!$I$18,D136)),MAX($FA$1:FA135)+1,0)</f>
        <v>0</v>
      </c>
      <c r="FB136" s="142" t="e">
        <f>VLOOKUP(F136,Профиль!A136:DI1650,2,FALSE)</f>
        <v>#N/A</v>
      </c>
      <c r="FC136" s="142" t="str">
        <f>IF(FA136&gt;0,VLOOKUP(Бланк!$I$18,D136:F136,3,FALSE),"")</f>
        <v/>
      </c>
      <c r="FD136" s="142" t="e">
        <f t="shared" si="108"/>
        <v>#N/A</v>
      </c>
      <c r="FE136" s="142" t="e">
        <f t="shared" si="109"/>
        <v>#N/A</v>
      </c>
      <c r="FF136" s="142" t="str">
        <f>IF(ISERROR(FE136),"",INDEX(Профиль!$B$2:EV334,FE136,2))</f>
        <v/>
      </c>
      <c r="FG136" s="142" t="e">
        <f t="shared" si="110"/>
        <v>#N/A</v>
      </c>
      <c r="FI136" s="142" t="str">
        <f t="shared" si="111"/>
        <v/>
      </c>
      <c r="FJ136" s="142" t="e">
        <f t="shared" si="112"/>
        <v>#N/A</v>
      </c>
      <c r="GA136" s="142">
        <f>IF(ISNUMBER(SEARCH(Бланк!$I$20,D136)),MAX($GA$1:GA135)+1,0)</f>
        <v>0</v>
      </c>
      <c r="GB136" s="142" t="e">
        <f>VLOOKUP(F136,Профиль!A136:EI1650,2,FALSE)</f>
        <v>#N/A</v>
      </c>
      <c r="GC136" s="142" t="str">
        <f>IF(GA136&gt;0,VLOOKUP(Бланк!$I$20,D136:F136,3,FALSE),"")</f>
        <v/>
      </c>
      <c r="GD136" s="142" t="e">
        <f t="shared" si="113"/>
        <v>#N/A</v>
      </c>
      <c r="GE136" s="142" t="e">
        <f t="shared" si="114"/>
        <v>#N/A</v>
      </c>
      <c r="GF136" s="142" t="str">
        <f>IF(ISERROR(GE136),"",INDEX(Профиль!$B$2:FV334,GE136,2))</f>
        <v/>
      </c>
      <c r="GG136" s="142" t="e">
        <f t="shared" si="115"/>
        <v>#N/A</v>
      </c>
      <c r="GI136" s="142" t="str">
        <f t="shared" si="116"/>
        <v/>
      </c>
      <c r="GJ136" s="142" t="e">
        <f t="shared" si="117"/>
        <v>#N/A</v>
      </c>
      <c r="HA136" s="142">
        <f>IF(ISNUMBER(SEARCH(Бланк!$I$22,D136)),MAX($HA$1:HA135)+1,0)</f>
        <v>0</v>
      </c>
      <c r="HB136" s="142" t="e">
        <f>VLOOKUP(F136,Профиль!A136:FI1650,2,FALSE)</f>
        <v>#N/A</v>
      </c>
      <c r="HC136" s="142" t="str">
        <f>IF(HA136&gt;0,VLOOKUP(Бланк!$I$22,D136:F136,3,FALSE),"")</f>
        <v/>
      </c>
      <c r="HD136" s="142" t="e">
        <f t="shared" si="118"/>
        <v>#N/A</v>
      </c>
      <c r="HE136" s="142" t="e">
        <f t="shared" si="119"/>
        <v>#N/A</v>
      </c>
      <c r="HF136" s="142" t="str">
        <f>IF(ISERROR(HE136),"",INDEX(Профиль!$B$2:GV334,HE136,2))</f>
        <v/>
      </c>
      <c r="HG136" s="142" t="e">
        <f t="shared" si="120"/>
        <v>#N/A</v>
      </c>
      <c r="IA136" s="142">
        <f>IF(ISNUMBER(SEARCH(Бланк!$I$24,D136)),MAX($IA$1:IA135)+1,0)</f>
        <v>0</v>
      </c>
      <c r="IB136" s="142" t="e">
        <f>VLOOKUP(F136,Профиль!A136:GI1650,2,FALSE)</f>
        <v>#N/A</v>
      </c>
      <c r="IC136" s="142" t="str">
        <f>IF(IA136&gt;0,VLOOKUP(Бланк!$I$24,D136:F136,3,FALSE),"")</f>
        <v/>
      </c>
      <c r="ID136" s="142" t="e">
        <f t="shared" si="121"/>
        <v>#N/A</v>
      </c>
      <c r="IE136" s="142" t="e">
        <f t="shared" si="122"/>
        <v>#N/A</v>
      </c>
      <c r="IF136" s="142" t="str">
        <f>IF(ISERROR(IE136),"",INDEX(Профиль!$B$2:HV334,IE136,2))</f>
        <v/>
      </c>
      <c r="IG136" s="142" t="e">
        <f>VLOOKUP(ROW(EA135),IA$2:$IC$201,3,FALSE)</f>
        <v>#N/A</v>
      </c>
      <c r="IJ136" s="142" t="e">
        <f t="shared" si="123"/>
        <v>#N/A</v>
      </c>
    </row>
    <row r="137" spans="1:244" x14ac:dyDescent="0.25">
      <c r="A137" s="142">
        <v>137</v>
      </c>
      <c r="B137" s="142">
        <f>IF(AND($E$1="ПУСТО",Профиль!B137&lt;&gt;""),MAX($B$1:B136)+1,IF(ISNUMBER(SEARCH($E$1,Профиль!G137)),MAX($B$1:B136)+1,0))</f>
        <v>0</v>
      </c>
      <c r="D137" s="142" t="str">
        <f>IF(ISERROR(F137),"",INDEX(Профиль!$B$2:$E$1001,F137,1))</f>
        <v/>
      </c>
      <c r="E137" s="142" t="str">
        <f>IF(ISERROR(F137),"",INDEX(Профиль!$B$2:$E$1001,F137,2))</f>
        <v/>
      </c>
      <c r="F137" s="142" t="e">
        <f>MATCH(ROW(A136),$B$2:B143,0)</f>
        <v>#N/A</v>
      </c>
      <c r="G137" s="142" t="str">
        <f>IF(AND(COUNTIF(D$2:D137,D137)=1,D137&lt;&gt;""),COUNT(G$1:G136)+1,"")</f>
        <v/>
      </c>
      <c r="H137" s="142" t="str">
        <f t="shared" si="88"/>
        <v/>
      </c>
      <c r="I137" s="142" t="e">
        <f t="shared" si="89"/>
        <v>#N/A</v>
      </c>
      <c r="J137" s="142">
        <f>IF(ISNUMBER(SEARCH(Бланк!$I$6,D137)),MAX($J$1:J136)+1,0)</f>
        <v>0</v>
      </c>
      <c r="K137" s="142" t="e">
        <f>VLOOKUP(F137,Профиль!A137:AI1651,2,FALSE)</f>
        <v>#N/A</v>
      </c>
      <c r="L137" s="142" t="str">
        <f>IF(J137&gt;0,VLOOKUP(Бланк!$I$6,D137:F147,3,FALSE),"")</f>
        <v/>
      </c>
      <c r="M137" s="142" t="e">
        <f t="shared" si="90"/>
        <v>#N/A</v>
      </c>
      <c r="N137" s="142" t="e">
        <f t="shared" si="91"/>
        <v>#N/A</v>
      </c>
      <c r="O137" s="142" t="str">
        <f>IF(ISERROR(N137),"",INDEX(Профиль!$B$2:DD15141,N137,2))</f>
        <v/>
      </c>
      <c r="P137" s="142" t="e">
        <f t="shared" si="92"/>
        <v>#N/A</v>
      </c>
      <c r="Q137" s="142">
        <f>IF(ISNUMBER(SEARCH(Бланк!$K$6,O137)),MAX($Q$1:Q136)+1,0)</f>
        <v>0</v>
      </c>
      <c r="R137" s="142" t="str">
        <f t="shared" si="93"/>
        <v/>
      </c>
      <c r="S137" s="142" t="e">
        <f t="shared" si="94"/>
        <v>#N/A</v>
      </c>
      <c r="AA137" s="142">
        <f>IF(ISNUMBER(SEARCH(Бланк!$I$8,D137)),MAX($AA$1:AA136)+1,0)</f>
        <v>0</v>
      </c>
      <c r="AB137" s="142" t="e">
        <f>VLOOKUP(F137,Профиль!A137:AI1651,2,FALSE)</f>
        <v>#N/A</v>
      </c>
      <c r="AC137" s="142" t="str">
        <f>IF(AA137&gt;0,VLOOKUP(Бланк!$I$8,D137:F137,3,FALSE),"")</f>
        <v/>
      </c>
      <c r="AD137" s="142" t="e">
        <f t="shared" si="95"/>
        <v>#N/A</v>
      </c>
      <c r="BA137" s="142">
        <f>IF(ISNUMBER(SEARCH(Бланк!$I$10,D137)),MAX($BA$1:BA136)+1,0)</f>
        <v>0</v>
      </c>
      <c r="BB137" s="142" t="e">
        <f>VLOOKUP(F137,Профиль!A137:AI1651,2,FALSE)</f>
        <v>#N/A</v>
      </c>
      <c r="BC137" s="142" t="str">
        <f>IF(BA137&gt;0,VLOOKUP(Бланк!$I$10,D137:F137,3,FALSE),"")</f>
        <v/>
      </c>
      <c r="BD137" s="142" t="e">
        <f t="shared" si="96"/>
        <v>#N/A</v>
      </c>
      <c r="BE137" s="142" t="e">
        <f t="shared" si="97"/>
        <v>#N/A</v>
      </c>
      <c r="CA137" s="142">
        <f>IF(ISNUMBER(SEARCH(Бланк!$I$12,D137)),MAX($CA$1:CA136)+1,0)</f>
        <v>0</v>
      </c>
      <c r="CB137" s="142" t="e">
        <f>VLOOKUP(F137,Профиль!A137:AI1651,2,FALSE)</f>
        <v>#N/A</v>
      </c>
      <c r="CC137" s="142" t="str">
        <f>IF(CA137&gt;0,VLOOKUP(Бланк!$I$12,D137:F137,3,FALSE),"")</f>
        <v/>
      </c>
      <c r="CD137" s="142" t="e">
        <f t="shared" si="98"/>
        <v>#N/A</v>
      </c>
      <c r="CE137" s="142" t="e">
        <f t="shared" si="99"/>
        <v>#N/A</v>
      </c>
      <c r="CF137" s="142" t="str">
        <f>IF(ISERROR(CE137),"",INDEX(Профиль!$B$2:BV335,CE137,2))</f>
        <v/>
      </c>
      <c r="CG137" s="142" t="e">
        <f t="shared" si="100"/>
        <v>#N/A</v>
      </c>
      <c r="CI137" s="142" t="str">
        <f t="shared" si="101"/>
        <v/>
      </c>
      <c r="DA137" s="142">
        <f>IF(ISNUMBER(SEARCH(Бланк!$I$14,D137)),MAX($DA$1:DA136)+1,0)</f>
        <v>0</v>
      </c>
      <c r="DB137" s="142" t="e">
        <f>VLOOKUP(F137,Профиль!A137:BI1651,2,FALSE)</f>
        <v>#N/A</v>
      </c>
      <c r="DC137" s="142" t="str">
        <f>IF(DA137&gt;0,VLOOKUP(Бланк!$I$14,D137:F137,3,FALSE),"")</f>
        <v/>
      </c>
      <c r="DD137" s="142" t="e">
        <f t="shared" si="102"/>
        <v>#N/A</v>
      </c>
      <c r="DE137" s="142" t="e">
        <f t="shared" si="103"/>
        <v>#N/A</v>
      </c>
      <c r="DF137" s="142" t="str">
        <f>IF(ISERROR(DE137),"",INDEX(Профиль!$B$2:CV335,DE137,2))</f>
        <v/>
      </c>
      <c r="DG137" s="142" t="e">
        <f t="shared" si="104"/>
        <v>#N/A</v>
      </c>
      <c r="EA137" s="142">
        <f>IF(ISNUMBER(SEARCH(Бланк!$I$16,D137)),MAX($EA$1:EA136)+1,0)</f>
        <v>0</v>
      </c>
      <c r="EB137" s="142" t="e">
        <f>VLOOKUP(F137,Профиль!A137:CI1651,2,FALSE)</f>
        <v>#N/A</v>
      </c>
      <c r="EC137" s="142" t="str">
        <f>IF(EA137&gt;0,VLOOKUP(Бланк!$I$16,D137:F137,3,FALSE),"")</f>
        <v/>
      </c>
      <c r="ED137" s="142" t="e">
        <f t="shared" si="105"/>
        <v>#N/A</v>
      </c>
      <c r="EE137" s="142" t="e">
        <f t="shared" si="106"/>
        <v>#N/A</v>
      </c>
      <c r="EF137" s="142" t="str">
        <f>IF(ISERROR(EE137),"",INDEX(Профиль!$B$2:DV335,EE137,2))</f>
        <v/>
      </c>
      <c r="EG137" s="142" t="e">
        <f t="shared" si="107"/>
        <v>#N/A</v>
      </c>
      <c r="FA137" s="142">
        <f>IF(ISNUMBER(SEARCH(Бланк!$I$18,D137)),MAX($FA$1:FA136)+1,0)</f>
        <v>0</v>
      </c>
      <c r="FB137" s="142" t="e">
        <f>VLOOKUP(F137,Профиль!A137:DI1651,2,FALSE)</f>
        <v>#N/A</v>
      </c>
      <c r="FC137" s="142" t="str">
        <f>IF(FA137&gt;0,VLOOKUP(Бланк!$I$18,D137:F137,3,FALSE),"")</f>
        <v/>
      </c>
      <c r="FD137" s="142" t="e">
        <f t="shared" si="108"/>
        <v>#N/A</v>
      </c>
      <c r="FE137" s="142" t="e">
        <f t="shared" si="109"/>
        <v>#N/A</v>
      </c>
      <c r="FF137" s="142" t="str">
        <f>IF(ISERROR(FE137),"",INDEX(Профиль!$B$2:EV335,FE137,2))</f>
        <v/>
      </c>
      <c r="FG137" s="142" t="e">
        <f t="shared" si="110"/>
        <v>#N/A</v>
      </c>
      <c r="FI137" s="142" t="str">
        <f t="shared" si="111"/>
        <v/>
      </c>
      <c r="FJ137" s="142" t="e">
        <f t="shared" si="112"/>
        <v>#N/A</v>
      </c>
      <c r="GA137" s="142">
        <f>IF(ISNUMBER(SEARCH(Бланк!$I$20,D137)),MAX($GA$1:GA136)+1,0)</f>
        <v>0</v>
      </c>
      <c r="GB137" s="142" t="e">
        <f>VLOOKUP(F137,Профиль!A137:EI1651,2,FALSE)</f>
        <v>#N/A</v>
      </c>
      <c r="GC137" s="142" t="str">
        <f>IF(GA137&gt;0,VLOOKUP(Бланк!$I$20,D137:F137,3,FALSE),"")</f>
        <v/>
      </c>
      <c r="GD137" s="142" t="e">
        <f t="shared" si="113"/>
        <v>#N/A</v>
      </c>
      <c r="GE137" s="142" t="e">
        <f t="shared" si="114"/>
        <v>#N/A</v>
      </c>
      <c r="GF137" s="142" t="str">
        <f>IF(ISERROR(GE137),"",INDEX(Профиль!$B$2:FV335,GE137,2))</f>
        <v/>
      </c>
      <c r="GG137" s="142" t="e">
        <f t="shared" si="115"/>
        <v>#N/A</v>
      </c>
      <c r="GI137" s="142" t="str">
        <f t="shared" si="116"/>
        <v/>
      </c>
      <c r="GJ137" s="142" t="e">
        <f t="shared" si="117"/>
        <v>#N/A</v>
      </c>
      <c r="HA137" s="142">
        <f>IF(ISNUMBER(SEARCH(Бланк!$I$22,D137)),MAX($HA$1:HA136)+1,0)</f>
        <v>0</v>
      </c>
      <c r="HB137" s="142" t="e">
        <f>VLOOKUP(F137,Профиль!A137:FI1651,2,FALSE)</f>
        <v>#N/A</v>
      </c>
      <c r="HC137" s="142" t="str">
        <f>IF(HA137&gt;0,VLOOKUP(Бланк!$I$22,D137:F137,3,FALSE),"")</f>
        <v/>
      </c>
      <c r="HD137" s="142" t="e">
        <f t="shared" si="118"/>
        <v>#N/A</v>
      </c>
      <c r="HE137" s="142" t="e">
        <f t="shared" si="119"/>
        <v>#N/A</v>
      </c>
      <c r="HF137" s="142" t="str">
        <f>IF(ISERROR(HE137),"",INDEX(Профиль!$B$2:GV335,HE137,2))</f>
        <v/>
      </c>
      <c r="HG137" s="142" t="e">
        <f t="shared" si="120"/>
        <v>#N/A</v>
      </c>
      <c r="IA137" s="142">
        <f>IF(ISNUMBER(SEARCH(Бланк!$I$24,D137)),MAX($IA$1:IA136)+1,0)</f>
        <v>0</v>
      </c>
      <c r="IB137" s="142" t="e">
        <f>VLOOKUP(F137,Профиль!A137:GI1651,2,FALSE)</f>
        <v>#N/A</v>
      </c>
      <c r="IC137" s="142" t="str">
        <f>IF(IA137&gt;0,VLOOKUP(Бланк!$I$24,D137:F137,3,FALSE),"")</f>
        <v/>
      </c>
      <c r="ID137" s="142" t="e">
        <f t="shared" si="121"/>
        <v>#N/A</v>
      </c>
      <c r="IE137" s="142" t="e">
        <f t="shared" si="122"/>
        <v>#N/A</v>
      </c>
      <c r="IF137" s="142" t="str">
        <f>IF(ISERROR(IE137),"",INDEX(Профиль!$B$2:HV335,IE137,2))</f>
        <v/>
      </c>
      <c r="IG137" s="142" t="e">
        <f>VLOOKUP(ROW(EA136),IA$2:$IC$201,3,FALSE)</f>
        <v>#N/A</v>
      </c>
      <c r="IJ137" s="142" t="e">
        <f t="shared" si="123"/>
        <v>#N/A</v>
      </c>
    </row>
    <row r="138" spans="1:244" x14ac:dyDescent="0.25">
      <c r="A138" s="142">
        <v>138</v>
      </c>
      <c r="B138" s="142">
        <f>IF(AND($E$1="ПУСТО",Профиль!B138&lt;&gt;""),MAX($B$1:B137)+1,IF(ISNUMBER(SEARCH($E$1,Профиль!G138)),MAX($B$1:B137)+1,0))</f>
        <v>0</v>
      </c>
      <c r="D138" s="142" t="str">
        <f>IF(ISERROR(F138),"",INDEX(Профиль!$B$2:$E$1001,F138,1))</f>
        <v/>
      </c>
      <c r="E138" s="142" t="str">
        <f>IF(ISERROR(F138),"",INDEX(Профиль!$B$2:$E$1001,F138,2))</f>
        <v/>
      </c>
      <c r="F138" s="142" t="e">
        <f>MATCH(ROW(A137),$B$2:B144,0)</f>
        <v>#N/A</v>
      </c>
      <c r="G138" s="142" t="str">
        <f>IF(AND(COUNTIF(D$2:D138,D138)=1,D138&lt;&gt;""),COUNT(G$1:G137)+1,"")</f>
        <v/>
      </c>
      <c r="H138" s="142" t="str">
        <f t="shared" si="88"/>
        <v/>
      </c>
      <c r="I138" s="142" t="e">
        <f t="shared" si="89"/>
        <v>#N/A</v>
      </c>
      <c r="J138" s="142">
        <f>IF(ISNUMBER(SEARCH(Бланк!$I$6,D138)),MAX($J$1:J137)+1,0)</f>
        <v>0</v>
      </c>
      <c r="K138" s="142" t="e">
        <f>VLOOKUP(F138,Профиль!A138:AI1652,2,FALSE)</f>
        <v>#N/A</v>
      </c>
      <c r="L138" s="142" t="str">
        <f>IF(J138&gt;0,VLOOKUP(Бланк!$I$6,D138:F148,3,FALSE),"")</f>
        <v/>
      </c>
      <c r="M138" s="142" t="e">
        <f t="shared" si="90"/>
        <v>#N/A</v>
      </c>
      <c r="N138" s="142" t="e">
        <f t="shared" si="91"/>
        <v>#N/A</v>
      </c>
      <c r="O138" s="142" t="str">
        <f>IF(ISERROR(N138),"",INDEX(Профиль!$B$2:DD15142,N138,2))</f>
        <v/>
      </c>
      <c r="P138" s="142" t="e">
        <f t="shared" si="92"/>
        <v>#N/A</v>
      </c>
      <c r="Q138" s="142">
        <f>IF(ISNUMBER(SEARCH(Бланк!$K$6,O138)),MAX($Q$1:Q137)+1,0)</f>
        <v>0</v>
      </c>
      <c r="R138" s="142" t="str">
        <f t="shared" si="93"/>
        <v/>
      </c>
      <c r="S138" s="142" t="e">
        <f t="shared" si="94"/>
        <v>#N/A</v>
      </c>
      <c r="AA138" s="142">
        <f>IF(ISNUMBER(SEARCH(Бланк!$I$8,D138)),MAX($AA$1:AA137)+1,0)</f>
        <v>0</v>
      </c>
      <c r="AB138" s="142" t="e">
        <f>VLOOKUP(F138,Профиль!A138:AI1652,2,FALSE)</f>
        <v>#N/A</v>
      </c>
      <c r="AC138" s="142" t="str">
        <f>IF(AA138&gt;0,VLOOKUP(Бланк!$I$8,D138:F138,3,FALSE),"")</f>
        <v/>
      </c>
      <c r="AD138" s="142" t="e">
        <f t="shared" si="95"/>
        <v>#N/A</v>
      </c>
      <c r="BA138" s="142">
        <f>IF(ISNUMBER(SEARCH(Бланк!$I$10,D138)),MAX($BA$1:BA137)+1,0)</f>
        <v>0</v>
      </c>
      <c r="BB138" s="142" t="e">
        <f>VLOOKUP(F138,Профиль!A138:AI1652,2,FALSE)</f>
        <v>#N/A</v>
      </c>
      <c r="BC138" s="142" t="str">
        <f>IF(BA138&gt;0,VLOOKUP(Бланк!$I$10,D138:F138,3,FALSE),"")</f>
        <v/>
      </c>
      <c r="BD138" s="142" t="e">
        <f t="shared" si="96"/>
        <v>#N/A</v>
      </c>
      <c r="BE138" s="142" t="e">
        <f t="shared" si="97"/>
        <v>#N/A</v>
      </c>
      <c r="CA138" s="142">
        <f>IF(ISNUMBER(SEARCH(Бланк!$I$12,D138)),MAX($CA$1:CA137)+1,0)</f>
        <v>0</v>
      </c>
      <c r="CB138" s="142" t="e">
        <f>VLOOKUP(F138,Профиль!A138:AI1652,2,FALSE)</f>
        <v>#N/A</v>
      </c>
      <c r="CC138" s="142" t="str">
        <f>IF(CA138&gt;0,VLOOKUP(Бланк!$I$12,D138:F138,3,FALSE),"")</f>
        <v/>
      </c>
      <c r="CD138" s="142" t="e">
        <f t="shared" si="98"/>
        <v>#N/A</v>
      </c>
      <c r="CE138" s="142" t="e">
        <f t="shared" si="99"/>
        <v>#N/A</v>
      </c>
      <c r="CF138" s="142" t="str">
        <f>IF(ISERROR(CE138),"",INDEX(Профиль!$B$2:BV336,CE138,2))</f>
        <v/>
      </c>
      <c r="CG138" s="142" t="e">
        <f t="shared" si="100"/>
        <v>#N/A</v>
      </c>
      <c r="CI138" s="142" t="str">
        <f t="shared" si="101"/>
        <v/>
      </c>
      <c r="DA138" s="142">
        <f>IF(ISNUMBER(SEARCH(Бланк!$I$14,D138)),MAX($DA$1:DA137)+1,0)</f>
        <v>0</v>
      </c>
      <c r="DB138" s="142" t="e">
        <f>VLOOKUP(F138,Профиль!A138:BI1652,2,FALSE)</f>
        <v>#N/A</v>
      </c>
      <c r="DC138" s="142" t="str">
        <f>IF(DA138&gt;0,VLOOKUP(Бланк!$I$14,D138:F138,3,FALSE),"")</f>
        <v/>
      </c>
      <c r="DD138" s="142" t="e">
        <f t="shared" si="102"/>
        <v>#N/A</v>
      </c>
      <c r="DE138" s="142" t="e">
        <f t="shared" si="103"/>
        <v>#N/A</v>
      </c>
      <c r="DF138" s="142" t="str">
        <f>IF(ISERROR(DE138),"",INDEX(Профиль!$B$2:CV336,DE138,2))</f>
        <v/>
      </c>
      <c r="DG138" s="142" t="e">
        <f t="shared" si="104"/>
        <v>#N/A</v>
      </c>
      <c r="EA138" s="142">
        <f>IF(ISNUMBER(SEARCH(Бланк!$I$16,D138)),MAX($EA$1:EA137)+1,0)</f>
        <v>0</v>
      </c>
      <c r="EB138" s="142" t="e">
        <f>VLOOKUP(F138,Профиль!A138:CI1652,2,FALSE)</f>
        <v>#N/A</v>
      </c>
      <c r="EC138" s="142" t="str">
        <f>IF(EA138&gt;0,VLOOKUP(Бланк!$I$16,D138:F138,3,FALSE),"")</f>
        <v/>
      </c>
      <c r="ED138" s="142" t="e">
        <f t="shared" si="105"/>
        <v>#N/A</v>
      </c>
      <c r="EE138" s="142" t="e">
        <f t="shared" si="106"/>
        <v>#N/A</v>
      </c>
      <c r="EF138" s="142" t="str">
        <f>IF(ISERROR(EE138),"",INDEX(Профиль!$B$2:DV336,EE138,2))</f>
        <v/>
      </c>
      <c r="EG138" s="142" t="e">
        <f t="shared" si="107"/>
        <v>#N/A</v>
      </c>
      <c r="FA138" s="142">
        <f>IF(ISNUMBER(SEARCH(Бланк!$I$18,D138)),MAX($FA$1:FA137)+1,0)</f>
        <v>0</v>
      </c>
      <c r="FB138" s="142" t="e">
        <f>VLOOKUP(F138,Профиль!A138:DI1652,2,FALSE)</f>
        <v>#N/A</v>
      </c>
      <c r="FC138" s="142" t="str">
        <f>IF(FA138&gt;0,VLOOKUP(Бланк!$I$18,D138:F138,3,FALSE),"")</f>
        <v/>
      </c>
      <c r="FD138" s="142" t="e">
        <f t="shared" si="108"/>
        <v>#N/A</v>
      </c>
      <c r="FE138" s="142" t="e">
        <f t="shared" si="109"/>
        <v>#N/A</v>
      </c>
      <c r="FF138" s="142" t="str">
        <f>IF(ISERROR(FE138),"",INDEX(Профиль!$B$2:EV336,FE138,2))</f>
        <v/>
      </c>
      <c r="FG138" s="142" t="e">
        <f t="shared" si="110"/>
        <v>#N/A</v>
      </c>
      <c r="FI138" s="142" t="str">
        <f t="shared" si="111"/>
        <v/>
      </c>
      <c r="FJ138" s="142" t="e">
        <f t="shared" si="112"/>
        <v>#N/A</v>
      </c>
      <c r="GA138" s="142">
        <f>IF(ISNUMBER(SEARCH(Бланк!$I$20,D138)),MAX($GA$1:GA137)+1,0)</f>
        <v>0</v>
      </c>
      <c r="GB138" s="142" t="e">
        <f>VLOOKUP(F138,Профиль!A138:EI1652,2,FALSE)</f>
        <v>#N/A</v>
      </c>
      <c r="GC138" s="142" t="str">
        <f>IF(GA138&gt;0,VLOOKUP(Бланк!$I$20,D138:F138,3,FALSE),"")</f>
        <v/>
      </c>
      <c r="GD138" s="142" t="e">
        <f t="shared" si="113"/>
        <v>#N/A</v>
      </c>
      <c r="GE138" s="142" t="e">
        <f t="shared" si="114"/>
        <v>#N/A</v>
      </c>
      <c r="GF138" s="142" t="str">
        <f>IF(ISERROR(GE138),"",INDEX(Профиль!$B$2:FV336,GE138,2))</f>
        <v/>
      </c>
      <c r="GG138" s="142" t="e">
        <f t="shared" si="115"/>
        <v>#N/A</v>
      </c>
      <c r="GI138" s="142" t="str">
        <f t="shared" si="116"/>
        <v/>
      </c>
      <c r="GJ138" s="142" t="e">
        <f t="shared" si="117"/>
        <v>#N/A</v>
      </c>
      <c r="HA138" s="142">
        <f>IF(ISNUMBER(SEARCH(Бланк!$I$22,D138)),MAX($HA$1:HA137)+1,0)</f>
        <v>0</v>
      </c>
      <c r="HB138" s="142" t="e">
        <f>VLOOKUP(F138,Профиль!A138:FI1652,2,FALSE)</f>
        <v>#N/A</v>
      </c>
      <c r="HC138" s="142" t="str">
        <f>IF(HA138&gt;0,VLOOKUP(Бланк!$I$22,D138:F138,3,FALSE),"")</f>
        <v/>
      </c>
      <c r="HD138" s="142" t="e">
        <f t="shared" si="118"/>
        <v>#N/A</v>
      </c>
      <c r="HE138" s="142" t="e">
        <f t="shared" si="119"/>
        <v>#N/A</v>
      </c>
      <c r="HF138" s="142" t="str">
        <f>IF(ISERROR(HE138),"",INDEX(Профиль!$B$2:GV336,HE138,2))</f>
        <v/>
      </c>
      <c r="HG138" s="142" t="e">
        <f t="shared" si="120"/>
        <v>#N/A</v>
      </c>
      <c r="IA138" s="142">
        <f>IF(ISNUMBER(SEARCH(Бланк!$I$24,D138)),MAX($IA$1:IA137)+1,0)</f>
        <v>0</v>
      </c>
      <c r="IB138" s="142" t="e">
        <f>VLOOKUP(F138,Профиль!A138:GI1652,2,FALSE)</f>
        <v>#N/A</v>
      </c>
      <c r="IC138" s="142" t="str">
        <f>IF(IA138&gt;0,VLOOKUP(Бланк!$I$24,D138:F138,3,FALSE),"")</f>
        <v/>
      </c>
      <c r="ID138" s="142" t="e">
        <f t="shared" si="121"/>
        <v>#N/A</v>
      </c>
      <c r="IE138" s="142" t="e">
        <f t="shared" si="122"/>
        <v>#N/A</v>
      </c>
      <c r="IF138" s="142" t="str">
        <f>IF(ISERROR(IE138),"",INDEX(Профиль!$B$2:HV336,IE138,2))</f>
        <v/>
      </c>
      <c r="IG138" s="142" t="e">
        <f>VLOOKUP(ROW(EA137),IA$2:$IC$201,3,FALSE)</f>
        <v>#N/A</v>
      </c>
      <c r="IJ138" s="142" t="e">
        <f t="shared" si="123"/>
        <v>#N/A</v>
      </c>
    </row>
    <row r="139" spans="1:244" x14ac:dyDescent="0.25">
      <c r="A139" s="142">
        <v>139</v>
      </c>
      <c r="B139" s="142">
        <f>IF(AND($E$1="ПУСТО",Профиль!B139&lt;&gt;""),MAX($B$1:B138)+1,IF(ISNUMBER(SEARCH($E$1,Профиль!G139)),MAX($B$1:B138)+1,0))</f>
        <v>0</v>
      </c>
      <c r="D139" s="142" t="str">
        <f>IF(ISERROR(F139),"",INDEX(Профиль!$B$2:$E$1001,F139,1))</f>
        <v/>
      </c>
      <c r="E139" s="142" t="str">
        <f>IF(ISERROR(F139),"",INDEX(Профиль!$B$2:$E$1001,F139,2))</f>
        <v/>
      </c>
      <c r="F139" s="142" t="e">
        <f>MATCH(ROW(A138),$B$2:B145,0)</f>
        <v>#N/A</v>
      </c>
      <c r="G139" s="142" t="str">
        <f>IF(AND(COUNTIF(D$2:D139,D139)=1,D139&lt;&gt;""),COUNT(G$1:G138)+1,"")</f>
        <v/>
      </c>
      <c r="H139" s="142" t="str">
        <f t="shared" si="88"/>
        <v/>
      </c>
      <c r="I139" s="142" t="e">
        <f t="shared" si="89"/>
        <v>#N/A</v>
      </c>
      <c r="J139" s="142">
        <f>IF(ISNUMBER(SEARCH(Бланк!$I$6,D139)),MAX($J$1:J138)+1,0)</f>
        <v>0</v>
      </c>
      <c r="K139" s="142" t="e">
        <f>VLOOKUP(F139,Профиль!A139:AI1653,2,FALSE)</f>
        <v>#N/A</v>
      </c>
      <c r="L139" s="142" t="str">
        <f>IF(J139&gt;0,VLOOKUP(Бланк!$I$6,D139:F149,3,FALSE),"")</f>
        <v/>
      </c>
      <c r="M139" s="142" t="e">
        <f t="shared" si="90"/>
        <v>#N/A</v>
      </c>
      <c r="N139" s="142" t="e">
        <f t="shared" si="91"/>
        <v>#N/A</v>
      </c>
      <c r="O139" s="142" t="str">
        <f>IF(ISERROR(N139),"",INDEX(Профиль!$B$2:DD15143,N139,2))</f>
        <v/>
      </c>
      <c r="P139" s="142" t="e">
        <f t="shared" si="92"/>
        <v>#N/A</v>
      </c>
      <c r="Q139" s="142">
        <f>IF(ISNUMBER(SEARCH(Бланк!$K$6,O139)),MAX($Q$1:Q138)+1,0)</f>
        <v>0</v>
      </c>
      <c r="R139" s="142" t="str">
        <f t="shared" si="93"/>
        <v/>
      </c>
      <c r="S139" s="142" t="e">
        <f t="shared" si="94"/>
        <v>#N/A</v>
      </c>
      <c r="AA139" s="142">
        <f>IF(ISNUMBER(SEARCH(Бланк!$I$8,D139)),MAX($AA$1:AA138)+1,0)</f>
        <v>0</v>
      </c>
      <c r="AB139" s="142" t="e">
        <f>VLOOKUP(F139,Профиль!A139:AI1653,2,FALSE)</f>
        <v>#N/A</v>
      </c>
      <c r="AC139" s="142" t="str">
        <f>IF(AA139&gt;0,VLOOKUP(Бланк!$I$8,D139:F139,3,FALSE),"")</f>
        <v/>
      </c>
      <c r="AD139" s="142" t="e">
        <f t="shared" si="95"/>
        <v>#N/A</v>
      </c>
      <c r="BA139" s="142">
        <f>IF(ISNUMBER(SEARCH(Бланк!$I$10,D139)),MAX($BA$1:BA138)+1,0)</f>
        <v>0</v>
      </c>
      <c r="BB139" s="142" t="e">
        <f>VLOOKUP(F139,Профиль!A139:AI1653,2,FALSE)</f>
        <v>#N/A</v>
      </c>
      <c r="BC139" s="142" t="str">
        <f>IF(BA139&gt;0,VLOOKUP(Бланк!$I$10,D139:F139,3,FALSE),"")</f>
        <v/>
      </c>
      <c r="BD139" s="142" t="e">
        <f t="shared" si="96"/>
        <v>#N/A</v>
      </c>
      <c r="BE139" s="142" t="e">
        <f t="shared" si="97"/>
        <v>#N/A</v>
      </c>
      <c r="CA139" s="142">
        <f>IF(ISNUMBER(SEARCH(Бланк!$I$12,D139)),MAX($CA$1:CA138)+1,0)</f>
        <v>0</v>
      </c>
      <c r="CB139" s="142" t="e">
        <f>VLOOKUP(F139,Профиль!A139:AI1653,2,FALSE)</f>
        <v>#N/A</v>
      </c>
      <c r="CC139" s="142" t="str">
        <f>IF(CA139&gt;0,VLOOKUP(Бланк!$I$12,D139:F139,3,FALSE),"")</f>
        <v/>
      </c>
      <c r="CD139" s="142" t="e">
        <f t="shared" si="98"/>
        <v>#N/A</v>
      </c>
      <c r="CE139" s="142" t="e">
        <f t="shared" si="99"/>
        <v>#N/A</v>
      </c>
      <c r="CF139" s="142" t="str">
        <f>IF(ISERROR(CE139),"",INDEX(Профиль!$B$2:BV337,CE139,2))</f>
        <v/>
      </c>
      <c r="CG139" s="142" t="e">
        <f t="shared" si="100"/>
        <v>#N/A</v>
      </c>
      <c r="CI139" s="142" t="str">
        <f t="shared" si="101"/>
        <v/>
      </c>
      <c r="DA139" s="142">
        <f>IF(ISNUMBER(SEARCH(Бланк!$I$14,D139)),MAX($DA$1:DA138)+1,0)</f>
        <v>0</v>
      </c>
      <c r="DB139" s="142" t="e">
        <f>VLOOKUP(F139,Профиль!A139:BI1653,2,FALSE)</f>
        <v>#N/A</v>
      </c>
      <c r="DC139" s="142" t="str">
        <f>IF(DA139&gt;0,VLOOKUP(Бланк!$I$14,D139:F139,3,FALSE),"")</f>
        <v/>
      </c>
      <c r="DD139" s="142" t="e">
        <f t="shared" si="102"/>
        <v>#N/A</v>
      </c>
      <c r="DE139" s="142" t="e">
        <f t="shared" si="103"/>
        <v>#N/A</v>
      </c>
      <c r="DF139" s="142" t="str">
        <f>IF(ISERROR(DE139),"",INDEX(Профиль!$B$2:CV337,DE139,2))</f>
        <v/>
      </c>
      <c r="DG139" s="142" t="e">
        <f t="shared" si="104"/>
        <v>#N/A</v>
      </c>
      <c r="EA139" s="142">
        <f>IF(ISNUMBER(SEARCH(Бланк!$I$16,D139)),MAX($EA$1:EA138)+1,0)</f>
        <v>0</v>
      </c>
      <c r="EB139" s="142" t="e">
        <f>VLOOKUP(F139,Профиль!A139:CI1653,2,FALSE)</f>
        <v>#N/A</v>
      </c>
      <c r="EC139" s="142" t="str">
        <f>IF(EA139&gt;0,VLOOKUP(Бланк!$I$16,D139:F139,3,FALSE),"")</f>
        <v/>
      </c>
      <c r="ED139" s="142" t="e">
        <f t="shared" si="105"/>
        <v>#N/A</v>
      </c>
      <c r="EE139" s="142" t="e">
        <f t="shared" si="106"/>
        <v>#N/A</v>
      </c>
      <c r="EF139" s="142" t="str">
        <f>IF(ISERROR(EE139),"",INDEX(Профиль!$B$2:DV337,EE139,2))</f>
        <v/>
      </c>
      <c r="EG139" s="142" t="e">
        <f t="shared" si="107"/>
        <v>#N/A</v>
      </c>
      <c r="FA139" s="142">
        <f>IF(ISNUMBER(SEARCH(Бланк!$I$18,D139)),MAX($FA$1:FA138)+1,0)</f>
        <v>0</v>
      </c>
      <c r="FB139" s="142" t="e">
        <f>VLOOKUP(F139,Профиль!A139:DI1653,2,FALSE)</f>
        <v>#N/A</v>
      </c>
      <c r="FC139" s="142" t="str">
        <f>IF(FA139&gt;0,VLOOKUP(Бланк!$I$18,D139:F139,3,FALSE),"")</f>
        <v/>
      </c>
      <c r="FD139" s="142" t="e">
        <f t="shared" si="108"/>
        <v>#N/A</v>
      </c>
      <c r="FE139" s="142" t="e">
        <f t="shared" si="109"/>
        <v>#N/A</v>
      </c>
      <c r="FF139" s="142" t="str">
        <f>IF(ISERROR(FE139),"",INDEX(Профиль!$B$2:EV337,FE139,2))</f>
        <v/>
      </c>
      <c r="FG139" s="142" t="e">
        <f t="shared" si="110"/>
        <v>#N/A</v>
      </c>
      <c r="FI139" s="142" t="str">
        <f t="shared" si="111"/>
        <v/>
      </c>
      <c r="FJ139" s="142" t="e">
        <f t="shared" si="112"/>
        <v>#N/A</v>
      </c>
      <c r="GA139" s="142">
        <f>IF(ISNUMBER(SEARCH(Бланк!$I$20,D139)),MAX($GA$1:GA138)+1,0)</f>
        <v>0</v>
      </c>
      <c r="GB139" s="142" t="e">
        <f>VLOOKUP(F139,Профиль!A139:EI1653,2,FALSE)</f>
        <v>#N/A</v>
      </c>
      <c r="GC139" s="142" t="str">
        <f>IF(GA139&gt;0,VLOOKUP(Бланк!$I$20,D139:F139,3,FALSE),"")</f>
        <v/>
      </c>
      <c r="GD139" s="142" t="e">
        <f t="shared" si="113"/>
        <v>#N/A</v>
      </c>
      <c r="GE139" s="142" t="e">
        <f t="shared" si="114"/>
        <v>#N/A</v>
      </c>
      <c r="GF139" s="142" t="str">
        <f>IF(ISERROR(GE139),"",INDEX(Профиль!$B$2:FV337,GE139,2))</f>
        <v/>
      </c>
      <c r="GG139" s="142" t="e">
        <f t="shared" si="115"/>
        <v>#N/A</v>
      </c>
      <c r="GI139" s="142" t="str">
        <f t="shared" si="116"/>
        <v/>
      </c>
      <c r="GJ139" s="142" t="e">
        <f t="shared" si="117"/>
        <v>#N/A</v>
      </c>
      <c r="HA139" s="142">
        <f>IF(ISNUMBER(SEARCH(Бланк!$I$22,D139)),MAX($HA$1:HA138)+1,0)</f>
        <v>0</v>
      </c>
      <c r="HB139" s="142" t="e">
        <f>VLOOKUP(F139,Профиль!A139:FI1653,2,FALSE)</f>
        <v>#N/A</v>
      </c>
      <c r="HC139" s="142" t="str">
        <f>IF(HA139&gt;0,VLOOKUP(Бланк!$I$22,D139:F139,3,FALSE),"")</f>
        <v/>
      </c>
      <c r="HD139" s="142" t="e">
        <f t="shared" si="118"/>
        <v>#N/A</v>
      </c>
      <c r="HE139" s="142" t="e">
        <f t="shared" si="119"/>
        <v>#N/A</v>
      </c>
      <c r="HF139" s="142" t="str">
        <f>IF(ISERROR(HE139),"",INDEX(Профиль!$B$2:GV337,HE139,2))</f>
        <v/>
      </c>
      <c r="HG139" s="142" t="e">
        <f t="shared" si="120"/>
        <v>#N/A</v>
      </c>
      <c r="IA139" s="142">
        <f>IF(ISNUMBER(SEARCH(Бланк!$I$24,D139)),MAX($IA$1:IA138)+1,0)</f>
        <v>0</v>
      </c>
      <c r="IB139" s="142" t="e">
        <f>VLOOKUP(F139,Профиль!A139:GI1653,2,FALSE)</f>
        <v>#N/A</v>
      </c>
      <c r="IC139" s="142" t="str">
        <f>IF(IA139&gt;0,VLOOKUP(Бланк!$I$24,D139:F139,3,FALSE),"")</f>
        <v/>
      </c>
      <c r="ID139" s="142" t="e">
        <f t="shared" si="121"/>
        <v>#N/A</v>
      </c>
      <c r="IE139" s="142" t="e">
        <f t="shared" si="122"/>
        <v>#N/A</v>
      </c>
      <c r="IF139" s="142" t="str">
        <f>IF(ISERROR(IE139),"",INDEX(Профиль!$B$2:HV337,IE139,2))</f>
        <v/>
      </c>
      <c r="IG139" s="142" t="e">
        <f>VLOOKUP(ROW(EA138),IA$2:$IC$201,3,FALSE)</f>
        <v>#N/A</v>
      </c>
      <c r="IJ139" s="142" t="e">
        <f t="shared" si="123"/>
        <v>#N/A</v>
      </c>
    </row>
    <row r="140" spans="1:244" x14ac:dyDescent="0.25">
      <c r="A140" s="142">
        <v>140</v>
      </c>
      <c r="B140" s="142">
        <f>IF(AND($E$1="ПУСТО",Профиль!B140&lt;&gt;""),MAX($B$1:B139)+1,IF(ISNUMBER(SEARCH($E$1,Профиль!G140)),MAX($B$1:B139)+1,0))</f>
        <v>0</v>
      </c>
      <c r="D140" s="142" t="str">
        <f>IF(ISERROR(F140),"",INDEX(Профиль!$B$2:$E$1001,F140,1))</f>
        <v/>
      </c>
      <c r="E140" s="142" t="str">
        <f>IF(ISERROR(F140),"",INDEX(Профиль!$B$2:$E$1001,F140,2))</f>
        <v/>
      </c>
      <c r="F140" s="142" t="e">
        <f>MATCH(ROW(A139),$B$2:B146,0)</f>
        <v>#N/A</v>
      </c>
      <c r="G140" s="142" t="str">
        <f>IF(AND(COUNTIF(D$2:D140,D140)=1,D140&lt;&gt;""),COUNT(G$1:G139)+1,"")</f>
        <v/>
      </c>
      <c r="H140" s="142" t="str">
        <f t="shared" si="88"/>
        <v/>
      </c>
      <c r="I140" s="142" t="e">
        <f t="shared" si="89"/>
        <v>#N/A</v>
      </c>
      <c r="J140" s="142">
        <f>IF(ISNUMBER(SEARCH(Бланк!$I$6,D140)),MAX($J$1:J139)+1,0)</f>
        <v>0</v>
      </c>
      <c r="K140" s="142" t="e">
        <f>VLOOKUP(F140,Профиль!A140:AI1654,2,FALSE)</f>
        <v>#N/A</v>
      </c>
      <c r="L140" s="142" t="str">
        <f>IF(J140&gt;0,VLOOKUP(Бланк!$I$6,D140:F150,3,FALSE),"")</f>
        <v/>
      </c>
      <c r="M140" s="142" t="e">
        <f t="shared" si="90"/>
        <v>#N/A</v>
      </c>
      <c r="N140" s="142" t="e">
        <f t="shared" si="91"/>
        <v>#N/A</v>
      </c>
      <c r="O140" s="142" t="str">
        <f>IF(ISERROR(N140),"",INDEX(Профиль!$B$2:DD15144,N140,2))</f>
        <v/>
      </c>
      <c r="P140" s="142" t="e">
        <f t="shared" si="92"/>
        <v>#N/A</v>
      </c>
      <c r="Q140" s="142">
        <f>IF(ISNUMBER(SEARCH(Бланк!$K$6,O140)),MAX($Q$1:Q139)+1,0)</f>
        <v>0</v>
      </c>
      <c r="R140" s="142" t="str">
        <f t="shared" si="93"/>
        <v/>
      </c>
      <c r="S140" s="142" t="e">
        <f t="shared" si="94"/>
        <v>#N/A</v>
      </c>
      <c r="AA140" s="142">
        <f>IF(ISNUMBER(SEARCH(Бланк!$I$8,D140)),MAX($AA$1:AA139)+1,0)</f>
        <v>0</v>
      </c>
      <c r="AB140" s="142" t="e">
        <f>VLOOKUP(F140,Профиль!A140:AI1654,2,FALSE)</f>
        <v>#N/A</v>
      </c>
      <c r="AC140" s="142" t="str">
        <f>IF(AA140&gt;0,VLOOKUP(Бланк!$I$8,D140:F140,3,FALSE),"")</f>
        <v/>
      </c>
      <c r="AD140" s="142" t="e">
        <f t="shared" si="95"/>
        <v>#N/A</v>
      </c>
      <c r="BA140" s="142">
        <f>IF(ISNUMBER(SEARCH(Бланк!$I$10,D140)),MAX($BA$1:BA139)+1,0)</f>
        <v>0</v>
      </c>
      <c r="BB140" s="142" t="e">
        <f>VLOOKUP(F140,Профиль!A140:AI1654,2,FALSE)</f>
        <v>#N/A</v>
      </c>
      <c r="BC140" s="142" t="str">
        <f>IF(BA140&gt;0,VLOOKUP(Бланк!$I$10,D140:F140,3,FALSE),"")</f>
        <v/>
      </c>
      <c r="BD140" s="142" t="e">
        <f t="shared" si="96"/>
        <v>#N/A</v>
      </c>
      <c r="BE140" s="142" t="e">
        <f t="shared" si="97"/>
        <v>#N/A</v>
      </c>
      <c r="CA140" s="142">
        <f>IF(ISNUMBER(SEARCH(Бланк!$I$12,D140)),MAX($CA$1:CA139)+1,0)</f>
        <v>0</v>
      </c>
      <c r="CB140" s="142" t="e">
        <f>VLOOKUP(F140,Профиль!A140:AI1654,2,FALSE)</f>
        <v>#N/A</v>
      </c>
      <c r="CC140" s="142" t="str">
        <f>IF(CA140&gt;0,VLOOKUP(Бланк!$I$12,D140:F140,3,FALSE),"")</f>
        <v/>
      </c>
      <c r="CD140" s="142" t="e">
        <f t="shared" si="98"/>
        <v>#N/A</v>
      </c>
      <c r="CE140" s="142" t="e">
        <f t="shared" si="99"/>
        <v>#N/A</v>
      </c>
      <c r="CF140" s="142" t="str">
        <f>IF(ISERROR(CE140),"",INDEX(Профиль!$B$2:BV338,CE140,2))</f>
        <v/>
      </c>
      <c r="CG140" s="142" t="e">
        <f t="shared" si="100"/>
        <v>#N/A</v>
      </c>
      <c r="CI140" s="142" t="str">
        <f t="shared" si="101"/>
        <v/>
      </c>
      <c r="DA140" s="142">
        <f>IF(ISNUMBER(SEARCH(Бланк!$I$14,D140)),MAX($DA$1:DA139)+1,0)</f>
        <v>0</v>
      </c>
      <c r="DB140" s="142" t="e">
        <f>VLOOKUP(F140,Профиль!A140:BI1654,2,FALSE)</f>
        <v>#N/A</v>
      </c>
      <c r="DC140" s="142" t="str">
        <f>IF(DA140&gt;0,VLOOKUP(Бланк!$I$14,D140:F140,3,FALSE),"")</f>
        <v/>
      </c>
      <c r="DD140" s="142" t="e">
        <f t="shared" si="102"/>
        <v>#N/A</v>
      </c>
      <c r="DE140" s="142" t="e">
        <f t="shared" si="103"/>
        <v>#N/A</v>
      </c>
      <c r="DF140" s="142" t="str">
        <f>IF(ISERROR(DE140),"",INDEX(Профиль!$B$2:CV338,DE140,2))</f>
        <v/>
      </c>
      <c r="DG140" s="142" t="e">
        <f t="shared" si="104"/>
        <v>#N/A</v>
      </c>
      <c r="EA140" s="142">
        <f>IF(ISNUMBER(SEARCH(Бланк!$I$16,D140)),MAX($EA$1:EA139)+1,0)</f>
        <v>0</v>
      </c>
      <c r="EB140" s="142" t="e">
        <f>VLOOKUP(F140,Профиль!A140:CI1654,2,FALSE)</f>
        <v>#N/A</v>
      </c>
      <c r="EC140" s="142" t="str">
        <f>IF(EA140&gt;0,VLOOKUP(Бланк!$I$16,D140:F140,3,FALSE),"")</f>
        <v/>
      </c>
      <c r="ED140" s="142" t="e">
        <f t="shared" si="105"/>
        <v>#N/A</v>
      </c>
      <c r="EE140" s="142" t="e">
        <f t="shared" si="106"/>
        <v>#N/A</v>
      </c>
      <c r="EF140" s="142" t="str">
        <f>IF(ISERROR(EE140),"",INDEX(Профиль!$B$2:DV338,EE140,2))</f>
        <v/>
      </c>
      <c r="EG140" s="142" t="e">
        <f t="shared" si="107"/>
        <v>#N/A</v>
      </c>
      <c r="FA140" s="142">
        <f>IF(ISNUMBER(SEARCH(Бланк!$I$18,D140)),MAX($FA$1:FA139)+1,0)</f>
        <v>0</v>
      </c>
      <c r="FB140" s="142" t="e">
        <f>VLOOKUP(F140,Профиль!A140:DI1654,2,FALSE)</f>
        <v>#N/A</v>
      </c>
      <c r="FC140" s="142" t="str">
        <f>IF(FA140&gt;0,VLOOKUP(Бланк!$I$18,D140:F140,3,FALSE),"")</f>
        <v/>
      </c>
      <c r="FD140" s="142" t="e">
        <f t="shared" si="108"/>
        <v>#N/A</v>
      </c>
      <c r="FE140" s="142" t="e">
        <f t="shared" si="109"/>
        <v>#N/A</v>
      </c>
      <c r="FF140" s="142" t="str">
        <f>IF(ISERROR(FE140),"",INDEX(Профиль!$B$2:EV338,FE140,2))</f>
        <v/>
      </c>
      <c r="FG140" s="142" t="e">
        <f t="shared" si="110"/>
        <v>#N/A</v>
      </c>
      <c r="FI140" s="142" t="str">
        <f t="shared" si="111"/>
        <v/>
      </c>
      <c r="FJ140" s="142" t="e">
        <f t="shared" si="112"/>
        <v>#N/A</v>
      </c>
      <c r="GA140" s="142">
        <f>IF(ISNUMBER(SEARCH(Бланк!$I$20,D140)),MAX($GA$1:GA139)+1,0)</f>
        <v>0</v>
      </c>
      <c r="GB140" s="142" t="e">
        <f>VLOOKUP(F140,Профиль!A140:EI1654,2,FALSE)</f>
        <v>#N/A</v>
      </c>
      <c r="GC140" s="142" t="str">
        <f>IF(GA140&gt;0,VLOOKUP(Бланк!$I$20,D140:F140,3,FALSE),"")</f>
        <v/>
      </c>
      <c r="GD140" s="142" t="e">
        <f t="shared" si="113"/>
        <v>#N/A</v>
      </c>
      <c r="GE140" s="142" t="e">
        <f t="shared" si="114"/>
        <v>#N/A</v>
      </c>
      <c r="GF140" s="142" t="str">
        <f>IF(ISERROR(GE140),"",INDEX(Профиль!$B$2:FV338,GE140,2))</f>
        <v/>
      </c>
      <c r="GG140" s="142" t="e">
        <f t="shared" si="115"/>
        <v>#N/A</v>
      </c>
      <c r="GI140" s="142" t="str">
        <f t="shared" si="116"/>
        <v/>
      </c>
      <c r="GJ140" s="142" t="e">
        <f t="shared" si="117"/>
        <v>#N/A</v>
      </c>
      <c r="HA140" s="142">
        <f>IF(ISNUMBER(SEARCH(Бланк!$I$22,D140)),MAX($HA$1:HA139)+1,0)</f>
        <v>0</v>
      </c>
      <c r="HB140" s="142" t="e">
        <f>VLOOKUP(F140,Профиль!A140:FI1654,2,FALSE)</f>
        <v>#N/A</v>
      </c>
      <c r="HC140" s="142" t="str">
        <f>IF(HA140&gt;0,VLOOKUP(Бланк!$I$22,D140:F140,3,FALSE),"")</f>
        <v/>
      </c>
      <c r="HD140" s="142" t="e">
        <f t="shared" si="118"/>
        <v>#N/A</v>
      </c>
      <c r="HE140" s="142" t="e">
        <f t="shared" si="119"/>
        <v>#N/A</v>
      </c>
      <c r="HF140" s="142" t="str">
        <f>IF(ISERROR(HE140),"",INDEX(Профиль!$B$2:GV338,HE140,2))</f>
        <v/>
      </c>
      <c r="HG140" s="142" t="e">
        <f t="shared" si="120"/>
        <v>#N/A</v>
      </c>
      <c r="IA140" s="142">
        <f>IF(ISNUMBER(SEARCH(Бланк!$I$24,D140)),MAX($IA$1:IA139)+1,0)</f>
        <v>0</v>
      </c>
      <c r="IB140" s="142" t="e">
        <f>VLOOKUP(F140,Профиль!A140:GI1654,2,FALSE)</f>
        <v>#N/A</v>
      </c>
      <c r="IC140" s="142" t="str">
        <f>IF(IA140&gt;0,VLOOKUP(Бланк!$I$24,D140:F140,3,FALSE),"")</f>
        <v/>
      </c>
      <c r="ID140" s="142" t="e">
        <f t="shared" si="121"/>
        <v>#N/A</v>
      </c>
      <c r="IE140" s="142" t="e">
        <f t="shared" si="122"/>
        <v>#N/A</v>
      </c>
      <c r="IF140" s="142" t="str">
        <f>IF(ISERROR(IE140),"",INDEX(Профиль!$B$2:HV338,IE140,2))</f>
        <v/>
      </c>
      <c r="IG140" s="142" t="e">
        <f>VLOOKUP(ROW(EA139),IA$2:$IC$201,3,FALSE)</f>
        <v>#N/A</v>
      </c>
      <c r="IJ140" s="142" t="e">
        <f t="shared" si="123"/>
        <v>#N/A</v>
      </c>
    </row>
    <row r="141" spans="1:244" x14ac:dyDescent="0.25">
      <c r="A141" s="142">
        <v>141</v>
      </c>
      <c r="B141" s="142">
        <f>IF(AND($E$1="ПУСТО",Профиль!B141&lt;&gt;""),MAX($B$1:B140)+1,IF(ISNUMBER(SEARCH($E$1,Профиль!G141)),MAX($B$1:B140)+1,0))</f>
        <v>0</v>
      </c>
      <c r="D141" s="142" t="str">
        <f>IF(ISERROR(F141),"",INDEX(Профиль!$B$2:$E$1001,F141,1))</f>
        <v/>
      </c>
      <c r="E141" s="142" t="str">
        <f>IF(ISERROR(F141),"",INDEX(Профиль!$B$2:$E$1001,F141,2))</f>
        <v/>
      </c>
      <c r="F141" s="142" t="e">
        <f>MATCH(ROW(A140),$B$2:B147,0)</f>
        <v>#N/A</v>
      </c>
      <c r="G141" s="142" t="str">
        <f>IF(AND(COUNTIF(D$2:D141,D141)=1,D141&lt;&gt;""),COUNT(G$1:G140)+1,"")</f>
        <v/>
      </c>
      <c r="H141" s="142" t="str">
        <f t="shared" si="88"/>
        <v/>
      </c>
      <c r="I141" s="142" t="e">
        <f t="shared" si="89"/>
        <v>#N/A</v>
      </c>
      <c r="J141" s="142">
        <f>IF(ISNUMBER(SEARCH(Бланк!$I$6,D141)),MAX($J$1:J140)+1,0)</f>
        <v>0</v>
      </c>
      <c r="K141" s="142" t="e">
        <f>VLOOKUP(F141,Профиль!A141:AI1655,2,FALSE)</f>
        <v>#N/A</v>
      </c>
      <c r="L141" s="142" t="str">
        <f>IF(J141&gt;0,VLOOKUP(Бланк!$I$6,D141:F151,3,FALSE),"")</f>
        <v/>
      </c>
      <c r="M141" s="142" t="e">
        <f t="shared" si="90"/>
        <v>#N/A</v>
      </c>
      <c r="N141" s="142" t="e">
        <f t="shared" si="91"/>
        <v>#N/A</v>
      </c>
      <c r="O141" s="142" t="str">
        <f>IF(ISERROR(N141),"",INDEX(Профиль!$B$2:DD15145,N141,2))</f>
        <v/>
      </c>
      <c r="P141" s="142" t="e">
        <f t="shared" si="92"/>
        <v>#N/A</v>
      </c>
      <c r="Q141" s="142">
        <f>IF(ISNUMBER(SEARCH(Бланк!$K$6,O141)),MAX($Q$1:Q140)+1,0)</f>
        <v>0</v>
      </c>
      <c r="R141" s="142" t="str">
        <f t="shared" si="93"/>
        <v/>
      </c>
      <c r="S141" s="142" t="e">
        <f t="shared" si="94"/>
        <v>#N/A</v>
      </c>
      <c r="AA141" s="142">
        <f>IF(ISNUMBER(SEARCH(Бланк!$I$8,D141)),MAX($AA$1:AA140)+1,0)</f>
        <v>0</v>
      </c>
      <c r="AB141" s="142" t="e">
        <f>VLOOKUP(F141,Профиль!A141:AI1655,2,FALSE)</f>
        <v>#N/A</v>
      </c>
      <c r="AC141" s="142" t="str">
        <f>IF(AA141&gt;0,VLOOKUP(Бланк!$I$8,D141:F141,3,FALSE),"")</f>
        <v/>
      </c>
      <c r="AD141" s="142" t="e">
        <f t="shared" si="95"/>
        <v>#N/A</v>
      </c>
      <c r="BA141" s="142">
        <f>IF(ISNUMBER(SEARCH(Бланк!$I$10,D141)),MAX($BA$1:BA140)+1,0)</f>
        <v>0</v>
      </c>
      <c r="BB141" s="142" t="e">
        <f>VLOOKUP(F141,Профиль!A141:AI1655,2,FALSE)</f>
        <v>#N/A</v>
      </c>
      <c r="BC141" s="142" t="str">
        <f>IF(BA141&gt;0,VLOOKUP(Бланк!$I$10,D141:F141,3,FALSE),"")</f>
        <v/>
      </c>
      <c r="BD141" s="142" t="e">
        <f t="shared" si="96"/>
        <v>#N/A</v>
      </c>
      <c r="BE141" s="142" t="e">
        <f t="shared" si="97"/>
        <v>#N/A</v>
      </c>
      <c r="CA141" s="142">
        <f>IF(ISNUMBER(SEARCH(Бланк!$I$12,D141)),MAX($CA$1:CA140)+1,0)</f>
        <v>0</v>
      </c>
      <c r="CB141" s="142" t="e">
        <f>VLOOKUP(F141,Профиль!A141:AI1655,2,FALSE)</f>
        <v>#N/A</v>
      </c>
      <c r="CC141" s="142" t="str">
        <f>IF(CA141&gt;0,VLOOKUP(Бланк!$I$12,D141:F141,3,FALSE),"")</f>
        <v/>
      </c>
      <c r="CD141" s="142" t="e">
        <f t="shared" si="98"/>
        <v>#N/A</v>
      </c>
      <c r="CE141" s="142" t="e">
        <f t="shared" si="99"/>
        <v>#N/A</v>
      </c>
      <c r="CF141" s="142" t="str">
        <f>IF(ISERROR(CE141),"",INDEX(Профиль!$B$2:BV339,CE141,2))</f>
        <v/>
      </c>
      <c r="CG141" s="142" t="e">
        <f t="shared" si="100"/>
        <v>#N/A</v>
      </c>
      <c r="CI141" s="142" t="str">
        <f t="shared" si="101"/>
        <v/>
      </c>
      <c r="DA141" s="142">
        <f>IF(ISNUMBER(SEARCH(Бланк!$I$14,D141)),MAX($DA$1:DA140)+1,0)</f>
        <v>0</v>
      </c>
      <c r="DB141" s="142" t="e">
        <f>VLOOKUP(F141,Профиль!A141:BI1655,2,FALSE)</f>
        <v>#N/A</v>
      </c>
      <c r="DC141" s="142" t="str">
        <f>IF(DA141&gt;0,VLOOKUP(Бланк!$I$14,D141:F141,3,FALSE),"")</f>
        <v/>
      </c>
      <c r="DD141" s="142" t="e">
        <f t="shared" si="102"/>
        <v>#N/A</v>
      </c>
      <c r="DE141" s="142" t="e">
        <f t="shared" si="103"/>
        <v>#N/A</v>
      </c>
      <c r="DF141" s="142" t="str">
        <f>IF(ISERROR(DE141),"",INDEX(Профиль!$B$2:CV339,DE141,2))</f>
        <v/>
      </c>
      <c r="DG141" s="142" t="e">
        <f t="shared" si="104"/>
        <v>#N/A</v>
      </c>
      <c r="EA141" s="142">
        <f>IF(ISNUMBER(SEARCH(Бланк!$I$16,D141)),MAX($EA$1:EA140)+1,0)</f>
        <v>0</v>
      </c>
      <c r="EB141" s="142" t="e">
        <f>VLOOKUP(F141,Профиль!A141:CI1655,2,FALSE)</f>
        <v>#N/A</v>
      </c>
      <c r="EC141" s="142" t="str">
        <f>IF(EA141&gt;0,VLOOKUP(Бланк!$I$16,D141:F141,3,FALSE),"")</f>
        <v/>
      </c>
      <c r="ED141" s="142" t="e">
        <f t="shared" si="105"/>
        <v>#N/A</v>
      </c>
      <c r="EE141" s="142" t="e">
        <f t="shared" si="106"/>
        <v>#N/A</v>
      </c>
      <c r="EF141" s="142" t="str">
        <f>IF(ISERROR(EE141),"",INDEX(Профиль!$B$2:DV339,EE141,2))</f>
        <v/>
      </c>
      <c r="EG141" s="142" t="e">
        <f t="shared" si="107"/>
        <v>#N/A</v>
      </c>
      <c r="FA141" s="142">
        <f>IF(ISNUMBER(SEARCH(Бланк!$I$18,D141)),MAX($FA$1:FA140)+1,0)</f>
        <v>0</v>
      </c>
      <c r="FB141" s="142" t="e">
        <f>VLOOKUP(F141,Профиль!A141:DI1655,2,FALSE)</f>
        <v>#N/A</v>
      </c>
      <c r="FC141" s="142" t="str">
        <f>IF(FA141&gt;0,VLOOKUP(Бланк!$I$18,D141:F141,3,FALSE),"")</f>
        <v/>
      </c>
      <c r="FD141" s="142" t="e">
        <f t="shared" si="108"/>
        <v>#N/A</v>
      </c>
      <c r="FE141" s="142" t="e">
        <f t="shared" si="109"/>
        <v>#N/A</v>
      </c>
      <c r="FF141" s="142" t="str">
        <f>IF(ISERROR(FE141),"",INDEX(Профиль!$B$2:EV339,FE141,2))</f>
        <v/>
      </c>
      <c r="FG141" s="142" t="e">
        <f t="shared" si="110"/>
        <v>#N/A</v>
      </c>
      <c r="FI141" s="142" t="str">
        <f t="shared" si="111"/>
        <v/>
      </c>
      <c r="FJ141" s="142" t="e">
        <f t="shared" si="112"/>
        <v>#N/A</v>
      </c>
      <c r="GA141" s="142">
        <f>IF(ISNUMBER(SEARCH(Бланк!$I$20,D141)),MAX($GA$1:GA140)+1,0)</f>
        <v>0</v>
      </c>
      <c r="GB141" s="142" t="e">
        <f>VLOOKUP(F141,Профиль!A141:EI1655,2,FALSE)</f>
        <v>#N/A</v>
      </c>
      <c r="GC141" s="142" t="str">
        <f>IF(GA141&gt;0,VLOOKUP(Бланк!$I$20,D141:F141,3,FALSE),"")</f>
        <v/>
      </c>
      <c r="GD141" s="142" t="e">
        <f t="shared" si="113"/>
        <v>#N/A</v>
      </c>
      <c r="GE141" s="142" t="e">
        <f t="shared" si="114"/>
        <v>#N/A</v>
      </c>
      <c r="GF141" s="142" t="str">
        <f>IF(ISERROR(GE141),"",INDEX(Профиль!$B$2:FV339,GE141,2))</f>
        <v/>
      </c>
      <c r="GG141" s="142" t="e">
        <f t="shared" si="115"/>
        <v>#N/A</v>
      </c>
      <c r="GI141" s="142" t="str">
        <f t="shared" si="116"/>
        <v/>
      </c>
      <c r="GJ141" s="142" t="e">
        <f t="shared" si="117"/>
        <v>#N/A</v>
      </c>
      <c r="HA141" s="142">
        <f>IF(ISNUMBER(SEARCH(Бланк!$I$22,D141)),MAX($HA$1:HA140)+1,0)</f>
        <v>0</v>
      </c>
      <c r="HB141" s="142" t="e">
        <f>VLOOKUP(F141,Профиль!A141:FI1655,2,FALSE)</f>
        <v>#N/A</v>
      </c>
      <c r="HC141" s="142" t="str">
        <f>IF(HA141&gt;0,VLOOKUP(Бланк!$I$22,D141:F141,3,FALSE),"")</f>
        <v/>
      </c>
      <c r="HD141" s="142" t="e">
        <f t="shared" si="118"/>
        <v>#N/A</v>
      </c>
      <c r="HE141" s="142" t="e">
        <f t="shared" si="119"/>
        <v>#N/A</v>
      </c>
      <c r="HF141" s="142" t="str">
        <f>IF(ISERROR(HE141),"",INDEX(Профиль!$B$2:GV339,HE141,2))</f>
        <v/>
      </c>
      <c r="HG141" s="142" t="e">
        <f t="shared" si="120"/>
        <v>#N/A</v>
      </c>
      <c r="IA141" s="142">
        <f>IF(ISNUMBER(SEARCH(Бланк!$I$24,D141)),MAX($IA$1:IA140)+1,0)</f>
        <v>0</v>
      </c>
      <c r="IB141" s="142" t="e">
        <f>VLOOKUP(F141,Профиль!A141:GI1655,2,FALSE)</f>
        <v>#N/A</v>
      </c>
      <c r="IC141" s="142" t="str">
        <f>IF(IA141&gt;0,VLOOKUP(Бланк!$I$24,D141:F141,3,FALSE),"")</f>
        <v/>
      </c>
      <c r="ID141" s="142" t="e">
        <f t="shared" si="121"/>
        <v>#N/A</v>
      </c>
      <c r="IE141" s="142" t="e">
        <f t="shared" si="122"/>
        <v>#N/A</v>
      </c>
      <c r="IF141" s="142" t="str">
        <f>IF(ISERROR(IE141),"",INDEX(Профиль!$B$2:HV339,IE141,2))</f>
        <v/>
      </c>
      <c r="IG141" s="142" t="e">
        <f>VLOOKUP(ROW(EA140),IA$2:$IC$201,3,FALSE)</f>
        <v>#N/A</v>
      </c>
      <c r="IJ141" s="142" t="e">
        <f t="shared" si="123"/>
        <v>#N/A</v>
      </c>
    </row>
    <row r="142" spans="1:244" x14ac:dyDescent="0.25">
      <c r="A142" s="142">
        <v>142</v>
      </c>
      <c r="B142" s="142">
        <f>IF(AND($E$1="ПУСТО",Профиль!B142&lt;&gt;""),MAX($B$1:B141)+1,IF(ISNUMBER(SEARCH($E$1,Профиль!G142)),MAX($B$1:B141)+1,0))</f>
        <v>0</v>
      </c>
      <c r="D142" s="142" t="str">
        <f>IF(ISERROR(F142),"",INDEX(Профиль!$B$2:$E$1001,F142,1))</f>
        <v/>
      </c>
      <c r="E142" s="142" t="str">
        <f>IF(ISERROR(F142),"",INDEX(Профиль!$B$2:$E$1001,F142,2))</f>
        <v/>
      </c>
      <c r="F142" s="142" t="e">
        <f>MATCH(ROW(A141),$B$2:B148,0)</f>
        <v>#N/A</v>
      </c>
      <c r="G142" s="142" t="str">
        <f>IF(AND(COUNTIF(D$2:D142,D142)=1,D142&lt;&gt;""),COUNT(G$1:G141)+1,"")</f>
        <v/>
      </c>
      <c r="H142" s="142" t="str">
        <f t="shared" si="88"/>
        <v/>
      </c>
      <c r="I142" s="142" t="e">
        <f t="shared" si="89"/>
        <v>#N/A</v>
      </c>
      <c r="J142" s="142">
        <f>IF(ISNUMBER(SEARCH(Бланк!$I$6,D142)),MAX($J$1:J141)+1,0)</f>
        <v>0</v>
      </c>
      <c r="K142" s="142" t="e">
        <f>VLOOKUP(F142,Профиль!A142:AI1656,2,FALSE)</f>
        <v>#N/A</v>
      </c>
      <c r="L142" s="142" t="str">
        <f>IF(J142&gt;0,VLOOKUP(Бланк!$I$6,D142:F152,3,FALSE),"")</f>
        <v/>
      </c>
      <c r="M142" s="142" t="e">
        <f t="shared" si="90"/>
        <v>#N/A</v>
      </c>
      <c r="N142" s="142" t="e">
        <f t="shared" si="91"/>
        <v>#N/A</v>
      </c>
      <c r="O142" s="142" t="str">
        <f>IF(ISERROR(N142),"",INDEX(Профиль!$B$2:DD15146,N142,2))</f>
        <v/>
      </c>
      <c r="P142" s="142" t="e">
        <f t="shared" si="92"/>
        <v>#N/A</v>
      </c>
      <c r="Q142" s="142">
        <f>IF(ISNUMBER(SEARCH(Бланк!$K$6,O142)),MAX($Q$1:Q141)+1,0)</f>
        <v>0</v>
      </c>
      <c r="R142" s="142" t="str">
        <f t="shared" si="93"/>
        <v/>
      </c>
      <c r="S142" s="142" t="e">
        <f t="shared" si="94"/>
        <v>#N/A</v>
      </c>
      <c r="AA142" s="142">
        <f>IF(ISNUMBER(SEARCH(Бланк!$I$8,D142)),MAX($AA$1:AA141)+1,0)</f>
        <v>0</v>
      </c>
      <c r="AB142" s="142" t="e">
        <f>VLOOKUP(F142,Профиль!A142:AI1656,2,FALSE)</f>
        <v>#N/A</v>
      </c>
      <c r="AC142" s="142" t="str">
        <f>IF(AA142&gt;0,VLOOKUP(Бланк!$I$8,D142:F142,3,FALSE),"")</f>
        <v/>
      </c>
      <c r="AD142" s="142" t="e">
        <f t="shared" si="95"/>
        <v>#N/A</v>
      </c>
      <c r="BA142" s="142">
        <f>IF(ISNUMBER(SEARCH(Бланк!$I$10,D142)),MAX($BA$1:BA141)+1,0)</f>
        <v>0</v>
      </c>
      <c r="BB142" s="142" t="e">
        <f>VLOOKUP(F142,Профиль!A142:AI1656,2,FALSE)</f>
        <v>#N/A</v>
      </c>
      <c r="BC142" s="142" t="str">
        <f>IF(BA142&gt;0,VLOOKUP(Бланк!$I$10,D142:F142,3,FALSE),"")</f>
        <v/>
      </c>
      <c r="BD142" s="142" t="e">
        <f t="shared" si="96"/>
        <v>#N/A</v>
      </c>
      <c r="BE142" s="142" t="e">
        <f t="shared" si="97"/>
        <v>#N/A</v>
      </c>
      <c r="CA142" s="142">
        <f>IF(ISNUMBER(SEARCH(Бланк!$I$12,D142)),MAX($CA$1:CA141)+1,0)</f>
        <v>0</v>
      </c>
      <c r="CB142" s="142" t="e">
        <f>VLOOKUP(F142,Профиль!A142:AI1656,2,FALSE)</f>
        <v>#N/A</v>
      </c>
      <c r="CC142" s="142" t="str">
        <f>IF(CA142&gt;0,VLOOKUP(Бланк!$I$12,D142:F142,3,FALSE),"")</f>
        <v/>
      </c>
      <c r="CD142" s="142" t="e">
        <f t="shared" si="98"/>
        <v>#N/A</v>
      </c>
      <c r="CE142" s="142" t="e">
        <f t="shared" si="99"/>
        <v>#N/A</v>
      </c>
      <c r="CF142" s="142" t="str">
        <f>IF(ISERROR(CE142),"",INDEX(Профиль!$B$2:BV340,CE142,2))</f>
        <v/>
      </c>
      <c r="CG142" s="142" t="e">
        <f t="shared" si="100"/>
        <v>#N/A</v>
      </c>
      <c r="CI142" s="142" t="str">
        <f t="shared" si="101"/>
        <v/>
      </c>
      <c r="DA142" s="142">
        <f>IF(ISNUMBER(SEARCH(Бланк!$I$14,D142)),MAX($DA$1:DA141)+1,0)</f>
        <v>0</v>
      </c>
      <c r="DB142" s="142" t="e">
        <f>VLOOKUP(F142,Профиль!A142:BI1656,2,FALSE)</f>
        <v>#N/A</v>
      </c>
      <c r="DC142" s="142" t="str">
        <f>IF(DA142&gt;0,VLOOKUP(Бланк!$I$14,D142:F142,3,FALSE),"")</f>
        <v/>
      </c>
      <c r="DD142" s="142" t="e">
        <f t="shared" si="102"/>
        <v>#N/A</v>
      </c>
      <c r="DE142" s="142" t="e">
        <f t="shared" si="103"/>
        <v>#N/A</v>
      </c>
      <c r="DF142" s="142" t="str">
        <f>IF(ISERROR(DE142),"",INDEX(Профиль!$B$2:CV340,DE142,2))</f>
        <v/>
      </c>
      <c r="DG142" s="142" t="e">
        <f t="shared" si="104"/>
        <v>#N/A</v>
      </c>
      <c r="EA142" s="142">
        <f>IF(ISNUMBER(SEARCH(Бланк!$I$16,D142)),MAX($EA$1:EA141)+1,0)</f>
        <v>0</v>
      </c>
      <c r="EB142" s="142" t="e">
        <f>VLOOKUP(F142,Профиль!A142:CI1656,2,FALSE)</f>
        <v>#N/A</v>
      </c>
      <c r="EC142" s="142" t="str">
        <f>IF(EA142&gt;0,VLOOKUP(Бланк!$I$16,D142:F142,3,FALSE),"")</f>
        <v/>
      </c>
      <c r="ED142" s="142" t="e">
        <f t="shared" si="105"/>
        <v>#N/A</v>
      </c>
      <c r="EE142" s="142" t="e">
        <f t="shared" si="106"/>
        <v>#N/A</v>
      </c>
      <c r="EF142" s="142" t="str">
        <f>IF(ISERROR(EE142),"",INDEX(Профиль!$B$2:DV340,EE142,2))</f>
        <v/>
      </c>
      <c r="EG142" s="142" t="e">
        <f t="shared" si="107"/>
        <v>#N/A</v>
      </c>
      <c r="FA142" s="142">
        <f>IF(ISNUMBER(SEARCH(Бланк!$I$18,D142)),MAX($FA$1:FA141)+1,0)</f>
        <v>0</v>
      </c>
      <c r="FB142" s="142" t="e">
        <f>VLOOKUP(F142,Профиль!A142:DI1656,2,FALSE)</f>
        <v>#N/A</v>
      </c>
      <c r="FC142" s="142" t="str">
        <f>IF(FA142&gt;0,VLOOKUP(Бланк!$I$18,D142:F142,3,FALSE),"")</f>
        <v/>
      </c>
      <c r="FD142" s="142" t="e">
        <f t="shared" si="108"/>
        <v>#N/A</v>
      </c>
      <c r="FE142" s="142" t="e">
        <f t="shared" si="109"/>
        <v>#N/A</v>
      </c>
      <c r="FF142" s="142" t="str">
        <f>IF(ISERROR(FE142),"",INDEX(Профиль!$B$2:EV340,FE142,2))</f>
        <v/>
      </c>
      <c r="FG142" s="142" t="e">
        <f t="shared" si="110"/>
        <v>#N/A</v>
      </c>
      <c r="FI142" s="142" t="str">
        <f t="shared" si="111"/>
        <v/>
      </c>
      <c r="FJ142" s="142" t="e">
        <f t="shared" si="112"/>
        <v>#N/A</v>
      </c>
      <c r="GA142" s="142">
        <f>IF(ISNUMBER(SEARCH(Бланк!$I$20,D142)),MAX($GA$1:GA141)+1,0)</f>
        <v>0</v>
      </c>
      <c r="GB142" s="142" t="e">
        <f>VLOOKUP(F142,Профиль!A142:EI1656,2,FALSE)</f>
        <v>#N/A</v>
      </c>
      <c r="GC142" s="142" t="str">
        <f>IF(GA142&gt;0,VLOOKUP(Бланк!$I$20,D142:F142,3,FALSE),"")</f>
        <v/>
      </c>
      <c r="GD142" s="142" t="e">
        <f t="shared" si="113"/>
        <v>#N/A</v>
      </c>
      <c r="GE142" s="142" t="e">
        <f t="shared" si="114"/>
        <v>#N/A</v>
      </c>
      <c r="GF142" s="142" t="str">
        <f>IF(ISERROR(GE142),"",INDEX(Профиль!$B$2:FV340,GE142,2))</f>
        <v/>
      </c>
      <c r="GG142" s="142" t="e">
        <f t="shared" si="115"/>
        <v>#N/A</v>
      </c>
      <c r="GI142" s="142" t="str">
        <f t="shared" si="116"/>
        <v/>
      </c>
      <c r="GJ142" s="142" t="e">
        <f t="shared" si="117"/>
        <v>#N/A</v>
      </c>
      <c r="HA142" s="142">
        <f>IF(ISNUMBER(SEARCH(Бланк!$I$22,D142)),MAX($HA$1:HA141)+1,0)</f>
        <v>0</v>
      </c>
      <c r="HB142" s="142" t="e">
        <f>VLOOKUP(F142,Профиль!A142:FI1656,2,FALSE)</f>
        <v>#N/A</v>
      </c>
      <c r="HC142" s="142" t="str">
        <f>IF(HA142&gt;0,VLOOKUP(Бланк!$I$22,D142:F142,3,FALSE),"")</f>
        <v/>
      </c>
      <c r="HD142" s="142" t="e">
        <f t="shared" si="118"/>
        <v>#N/A</v>
      </c>
      <c r="HE142" s="142" t="e">
        <f t="shared" si="119"/>
        <v>#N/A</v>
      </c>
      <c r="HF142" s="142" t="str">
        <f>IF(ISERROR(HE142),"",INDEX(Профиль!$B$2:GV340,HE142,2))</f>
        <v/>
      </c>
      <c r="HG142" s="142" t="e">
        <f t="shared" si="120"/>
        <v>#N/A</v>
      </c>
      <c r="IA142" s="142">
        <f>IF(ISNUMBER(SEARCH(Бланк!$I$24,D142)),MAX($IA$1:IA141)+1,0)</f>
        <v>0</v>
      </c>
      <c r="IB142" s="142" t="e">
        <f>VLOOKUP(F142,Профиль!A142:GI1656,2,FALSE)</f>
        <v>#N/A</v>
      </c>
      <c r="IC142" s="142" t="str">
        <f>IF(IA142&gt;0,VLOOKUP(Бланк!$I$24,D142:F142,3,FALSE),"")</f>
        <v/>
      </c>
      <c r="ID142" s="142" t="e">
        <f t="shared" si="121"/>
        <v>#N/A</v>
      </c>
      <c r="IE142" s="142" t="e">
        <f t="shared" si="122"/>
        <v>#N/A</v>
      </c>
      <c r="IF142" s="142" t="str">
        <f>IF(ISERROR(IE142),"",INDEX(Профиль!$B$2:HV340,IE142,2))</f>
        <v/>
      </c>
      <c r="IG142" s="142" t="e">
        <f>VLOOKUP(ROW(EA141),IA$2:$IC$201,3,FALSE)</f>
        <v>#N/A</v>
      </c>
      <c r="IJ142" s="142" t="e">
        <f t="shared" si="123"/>
        <v>#N/A</v>
      </c>
    </row>
    <row r="143" spans="1:244" x14ac:dyDescent="0.25">
      <c r="A143" s="142">
        <v>143</v>
      </c>
      <c r="B143" s="142">
        <f>IF(AND($E$1="ПУСТО",Профиль!B143&lt;&gt;""),MAX($B$1:B142)+1,IF(ISNUMBER(SEARCH($E$1,Профиль!G143)),MAX($B$1:B142)+1,0))</f>
        <v>0</v>
      </c>
      <c r="D143" s="142" t="str">
        <f>IF(ISERROR(F143),"",INDEX(Профиль!$B$2:$E$1001,F143,1))</f>
        <v/>
      </c>
      <c r="E143" s="142" t="str">
        <f>IF(ISERROR(F143),"",INDEX(Профиль!$B$2:$E$1001,F143,2))</f>
        <v/>
      </c>
      <c r="F143" s="142" t="e">
        <f>MATCH(ROW(A142),$B$2:B149,0)</f>
        <v>#N/A</v>
      </c>
      <c r="G143" s="142" t="str">
        <f>IF(AND(COUNTIF(D$2:D143,D143)=1,D143&lt;&gt;""),COUNT(G$1:G142)+1,"")</f>
        <v/>
      </c>
      <c r="H143" s="142" t="str">
        <f t="shared" si="88"/>
        <v/>
      </c>
      <c r="I143" s="142" t="e">
        <f t="shared" si="89"/>
        <v>#N/A</v>
      </c>
      <c r="J143" s="142">
        <f>IF(ISNUMBER(SEARCH(Бланк!$I$6,D143)),MAX($J$1:J142)+1,0)</f>
        <v>0</v>
      </c>
      <c r="K143" s="142" t="e">
        <f>VLOOKUP(F143,Профиль!A143:AI1657,2,FALSE)</f>
        <v>#N/A</v>
      </c>
      <c r="L143" s="142" t="str">
        <f>IF(J143&gt;0,VLOOKUP(Бланк!$I$6,D143:F153,3,FALSE),"")</f>
        <v/>
      </c>
      <c r="M143" s="142" t="e">
        <f t="shared" si="90"/>
        <v>#N/A</v>
      </c>
      <c r="N143" s="142" t="e">
        <f t="shared" si="91"/>
        <v>#N/A</v>
      </c>
      <c r="O143" s="142" t="str">
        <f>IF(ISERROR(N143),"",INDEX(Профиль!$B$2:DD15147,N143,2))</f>
        <v/>
      </c>
      <c r="P143" s="142" t="e">
        <f t="shared" si="92"/>
        <v>#N/A</v>
      </c>
      <c r="Q143" s="142">
        <f>IF(ISNUMBER(SEARCH(Бланк!$K$6,O143)),MAX($Q$1:Q142)+1,0)</f>
        <v>0</v>
      </c>
      <c r="R143" s="142" t="str">
        <f t="shared" si="93"/>
        <v/>
      </c>
      <c r="S143" s="142" t="e">
        <f t="shared" si="94"/>
        <v>#N/A</v>
      </c>
      <c r="AA143" s="142">
        <f>IF(ISNUMBER(SEARCH(Бланк!$I$8,D143)),MAX($AA$1:AA142)+1,0)</f>
        <v>0</v>
      </c>
      <c r="AB143" s="142" t="e">
        <f>VLOOKUP(F143,Профиль!A143:AI1657,2,FALSE)</f>
        <v>#N/A</v>
      </c>
      <c r="AC143" s="142" t="str">
        <f>IF(AA143&gt;0,VLOOKUP(Бланк!$I$8,D143:F143,3,FALSE),"")</f>
        <v/>
      </c>
      <c r="AD143" s="142" t="e">
        <f t="shared" si="95"/>
        <v>#N/A</v>
      </c>
      <c r="BA143" s="142">
        <f>IF(ISNUMBER(SEARCH(Бланк!$I$10,D143)),MAX($BA$1:BA142)+1,0)</f>
        <v>0</v>
      </c>
      <c r="BB143" s="142" t="e">
        <f>VLOOKUP(F143,Профиль!A143:AI1657,2,FALSE)</f>
        <v>#N/A</v>
      </c>
      <c r="BC143" s="142" t="str">
        <f>IF(BA143&gt;0,VLOOKUP(Бланк!$I$10,D143:F143,3,FALSE),"")</f>
        <v/>
      </c>
      <c r="BD143" s="142" t="e">
        <f t="shared" si="96"/>
        <v>#N/A</v>
      </c>
      <c r="BE143" s="142" t="e">
        <f t="shared" si="97"/>
        <v>#N/A</v>
      </c>
      <c r="CA143" s="142">
        <f>IF(ISNUMBER(SEARCH(Бланк!$I$12,D143)),MAX($CA$1:CA142)+1,0)</f>
        <v>0</v>
      </c>
      <c r="CB143" s="142" t="e">
        <f>VLOOKUP(F143,Профиль!A143:AI1657,2,FALSE)</f>
        <v>#N/A</v>
      </c>
      <c r="CC143" s="142" t="str">
        <f>IF(CA143&gt;0,VLOOKUP(Бланк!$I$12,D143:F143,3,FALSE),"")</f>
        <v/>
      </c>
      <c r="CD143" s="142" t="e">
        <f t="shared" si="98"/>
        <v>#N/A</v>
      </c>
      <c r="CE143" s="142" t="e">
        <f t="shared" si="99"/>
        <v>#N/A</v>
      </c>
      <c r="CF143" s="142" t="str">
        <f>IF(ISERROR(CE143),"",INDEX(Профиль!$B$2:BV341,CE143,2))</f>
        <v/>
      </c>
      <c r="CG143" s="142" t="e">
        <f t="shared" si="100"/>
        <v>#N/A</v>
      </c>
      <c r="CI143" s="142" t="str">
        <f t="shared" si="101"/>
        <v/>
      </c>
      <c r="DA143" s="142">
        <f>IF(ISNUMBER(SEARCH(Бланк!$I$14,D143)),MAX($DA$1:DA142)+1,0)</f>
        <v>0</v>
      </c>
      <c r="DB143" s="142" t="e">
        <f>VLOOKUP(F143,Профиль!A143:BI1657,2,FALSE)</f>
        <v>#N/A</v>
      </c>
      <c r="DC143" s="142" t="str">
        <f>IF(DA143&gt;0,VLOOKUP(Бланк!$I$14,D143:F143,3,FALSE),"")</f>
        <v/>
      </c>
      <c r="DD143" s="142" t="e">
        <f t="shared" si="102"/>
        <v>#N/A</v>
      </c>
      <c r="DE143" s="142" t="e">
        <f t="shared" si="103"/>
        <v>#N/A</v>
      </c>
      <c r="DF143" s="142" t="str">
        <f>IF(ISERROR(DE143),"",INDEX(Профиль!$B$2:CV341,DE143,2))</f>
        <v/>
      </c>
      <c r="DG143" s="142" t="e">
        <f t="shared" si="104"/>
        <v>#N/A</v>
      </c>
      <c r="EA143" s="142">
        <f>IF(ISNUMBER(SEARCH(Бланк!$I$16,D143)),MAX($EA$1:EA142)+1,0)</f>
        <v>0</v>
      </c>
      <c r="EB143" s="142" t="e">
        <f>VLOOKUP(F143,Профиль!A143:CI1657,2,FALSE)</f>
        <v>#N/A</v>
      </c>
      <c r="EC143" s="142" t="str">
        <f>IF(EA143&gt;0,VLOOKUP(Бланк!$I$16,D143:F143,3,FALSE),"")</f>
        <v/>
      </c>
      <c r="ED143" s="142" t="e">
        <f t="shared" si="105"/>
        <v>#N/A</v>
      </c>
      <c r="EE143" s="142" t="e">
        <f t="shared" si="106"/>
        <v>#N/A</v>
      </c>
      <c r="EF143" s="142" t="str">
        <f>IF(ISERROR(EE143),"",INDEX(Профиль!$B$2:DV341,EE143,2))</f>
        <v/>
      </c>
      <c r="EG143" s="142" t="e">
        <f t="shared" si="107"/>
        <v>#N/A</v>
      </c>
      <c r="FA143" s="142">
        <f>IF(ISNUMBER(SEARCH(Бланк!$I$18,D143)),MAX($FA$1:FA142)+1,0)</f>
        <v>0</v>
      </c>
      <c r="FB143" s="142" t="e">
        <f>VLOOKUP(F143,Профиль!A143:DI1657,2,FALSE)</f>
        <v>#N/A</v>
      </c>
      <c r="FC143" s="142" t="str">
        <f>IF(FA143&gt;0,VLOOKUP(Бланк!$I$18,D143:F143,3,FALSE),"")</f>
        <v/>
      </c>
      <c r="FD143" s="142" t="e">
        <f t="shared" si="108"/>
        <v>#N/A</v>
      </c>
      <c r="FE143" s="142" t="e">
        <f t="shared" si="109"/>
        <v>#N/A</v>
      </c>
      <c r="FF143" s="142" t="str">
        <f>IF(ISERROR(FE143),"",INDEX(Профиль!$B$2:EV341,FE143,2))</f>
        <v/>
      </c>
      <c r="FG143" s="142" t="e">
        <f t="shared" si="110"/>
        <v>#N/A</v>
      </c>
      <c r="FI143" s="142" t="str">
        <f t="shared" si="111"/>
        <v/>
      </c>
      <c r="FJ143" s="142" t="e">
        <f t="shared" si="112"/>
        <v>#N/A</v>
      </c>
      <c r="GA143" s="142">
        <f>IF(ISNUMBER(SEARCH(Бланк!$I$20,D143)),MAX($GA$1:GA142)+1,0)</f>
        <v>0</v>
      </c>
      <c r="GB143" s="142" t="e">
        <f>VLOOKUP(F143,Профиль!A143:EI1657,2,FALSE)</f>
        <v>#N/A</v>
      </c>
      <c r="GC143" s="142" t="str">
        <f>IF(GA143&gt;0,VLOOKUP(Бланк!$I$20,D143:F143,3,FALSE),"")</f>
        <v/>
      </c>
      <c r="GD143" s="142" t="e">
        <f t="shared" si="113"/>
        <v>#N/A</v>
      </c>
      <c r="GE143" s="142" t="e">
        <f t="shared" si="114"/>
        <v>#N/A</v>
      </c>
      <c r="GF143" s="142" t="str">
        <f>IF(ISERROR(GE143),"",INDEX(Профиль!$B$2:FV341,GE143,2))</f>
        <v/>
      </c>
      <c r="GG143" s="142" t="e">
        <f t="shared" si="115"/>
        <v>#N/A</v>
      </c>
      <c r="GI143" s="142" t="str">
        <f t="shared" si="116"/>
        <v/>
      </c>
      <c r="GJ143" s="142" t="e">
        <f t="shared" si="117"/>
        <v>#N/A</v>
      </c>
      <c r="HA143" s="142">
        <f>IF(ISNUMBER(SEARCH(Бланк!$I$22,D143)),MAX($HA$1:HA142)+1,0)</f>
        <v>0</v>
      </c>
      <c r="HB143" s="142" t="e">
        <f>VLOOKUP(F143,Профиль!A143:FI1657,2,FALSE)</f>
        <v>#N/A</v>
      </c>
      <c r="HC143" s="142" t="str">
        <f>IF(HA143&gt;0,VLOOKUP(Бланк!$I$22,D143:F143,3,FALSE),"")</f>
        <v/>
      </c>
      <c r="HD143" s="142" t="e">
        <f t="shared" si="118"/>
        <v>#N/A</v>
      </c>
      <c r="HE143" s="142" t="e">
        <f t="shared" si="119"/>
        <v>#N/A</v>
      </c>
      <c r="HF143" s="142" t="str">
        <f>IF(ISERROR(HE143),"",INDEX(Профиль!$B$2:GV341,HE143,2))</f>
        <v/>
      </c>
      <c r="HG143" s="142" t="e">
        <f t="shared" si="120"/>
        <v>#N/A</v>
      </c>
      <c r="IA143" s="142">
        <f>IF(ISNUMBER(SEARCH(Бланк!$I$24,D143)),MAX($IA$1:IA142)+1,0)</f>
        <v>0</v>
      </c>
      <c r="IB143" s="142" t="e">
        <f>VLOOKUP(F143,Профиль!A143:GI1657,2,FALSE)</f>
        <v>#N/A</v>
      </c>
      <c r="IC143" s="142" t="str">
        <f>IF(IA143&gt;0,VLOOKUP(Бланк!$I$24,D143:F143,3,FALSE),"")</f>
        <v/>
      </c>
      <c r="ID143" s="142" t="e">
        <f t="shared" si="121"/>
        <v>#N/A</v>
      </c>
      <c r="IE143" s="142" t="e">
        <f t="shared" si="122"/>
        <v>#N/A</v>
      </c>
      <c r="IF143" s="142" t="str">
        <f>IF(ISERROR(IE143),"",INDEX(Профиль!$B$2:HV341,IE143,2))</f>
        <v/>
      </c>
      <c r="IG143" s="142" t="e">
        <f>VLOOKUP(ROW(EA142),IA$2:$IC$201,3,FALSE)</f>
        <v>#N/A</v>
      </c>
      <c r="IJ143" s="142" t="e">
        <f t="shared" si="123"/>
        <v>#N/A</v>
      </c>
    </row>
    <row r="144" spans="1:244" x14ac:dyDescent="0.25">
      <c r="A144" s="142">
        <v>144</v>
      </c>
      <c r="B144" s="142">
        <f>IF(AND($E$1="ПУСТО",Профиль!B144&lt;&gt;""),MAX($B$1:B143)+1,IF(ISNUMBER(SEARCH($E$1,Профиль!G144)),MAX($B$1:B143)+1,0))</f>
        <v>0</v>
      </c>
      <c r="D144" s="142" t="str">
        <f>IF(ISERROR(F144),"",INDEX(Профиль!$B$2:$E$1001,F144,1))</f>
        <v/>
      </c>
      <c r="E144" s="142" t="str">
        <f>IF(ISERROR(F144),"",INDEX(Профиль!$B$2:$E$1001,F144,2))</f>
        <v/>
      </c>
      <c r="F144" s="142" t="e">
        <f>MATCH(ROW(A143),$B$2:B150,0)</f>
        <v>#N/A</v>
      </c>
      <c r="G144" s="142" t="str">
        <f>IF(AND(COUNTIF(D$2:D144,D144)=1,D144&lt;&gt;""),COUNT(G$1:G143)+1,"")</f>
        <v/>
      </c>
      <c r="H144" s="142" t="str">
        <f t="shared" si="88"/>
        <v/>
      </c>
      <c r="I144" s="142" t="e">
        <f t="shared" si="89"/>
        <v>#N/A</v>
      </c>
      <c r="J144" s="142">
        <f>IF(ISNUMBER(SEARCH(Бланк!$I$6,D144)),MAX($J$1:J143)+1,0)</f>
        <v>0</v>
      </c>
      <c r="K144" s="142" t="e">
        <f>VLOOKUP(F144,Профиль!A144:AI1658,2,FALSE)</f>
        <v>#N/A</v>
      </c>
      <c r="L144" s="142" t="str">
        <f>IF(J144&gt;0,VLOOKUP(Бланк!$I$6,D144:F154,3,FALSE),"")</f>
        <v/>
      </c>
      <c r="M144" s="142" t="e">
        <f t="shared" si="90"/>
        <v>#N/A</v>
      </c>
      <c r="N144" s="142" t="e">
        <f t="shared" si="91"/>
        <v>#N/A</v>
      </c>
      <c r="O144" s="142" t="str">
        <f>IF(ISERROR(N144),"",INDEX(Профиль!$B$2:DD15148,N144,2))</f>
        <v/>
      </c>
      <c r="P144" s="142" t="e">
        <f t="shared" si="92"/>
        <v>#N/A</v>
      </c>
      <c r="Q144" s="142">
        <f>IF(ISNUMBER(SEARCH(Бланк!$K$6,O144)),MAX($Q$1:Q143)+1,0)</f>
        <v>0</v>
      </c>
      <c r="R144" s="142" t="str">
        <f t="shared" si="93"/>
        <v/>
      </c>
      <c r="S144" s="142" t="e">
        <f t="shared" si="94"/>
        <v>#N/A</v>
      </c>
      <c r="AA144" s="142">
        <f>IF(ISNUMBER(SEARCH(Бланк!$I$8,D144)),MAX($AA$1:AA143)+1,0)</f>
        <v>0</v>
      </c>
      <c r="AB144" s="142" t="e">
        <f>VLOOKUP(F144,Профиль!A144:AI1658,2,FALSE)</f>
        <v>#N/A</v>
      </c>
      <c r="AC144" s="142" t="str">
        <f>IF(AA144&gt;0,VLOOKUP(Бланк!$I$8,D144:F144,3,FALSE),"")</f>
        <v/>
      </c>
      <c r="AD144" s="142" t="e">
        <f t="shared" si="95"/>
        <v>#N/A</v>
      </c>
      <c r="BA144" s="142">
        <f>IF(ISNUMBER(SEARCH(Бланк!$I$10,D144)),MAX($BA$1:BA143)+1,0)</f>
        <v>0</v>
      </c>
      <c r="BB144" s="142" t="e">
        <f>VLOOKUP(F144,Профиль!A144:AI1658,2,FALSE)</f>
        <v>#N/A</v>
      </c>
      <c r="BC144" s="142" t="str">
        <f>IF(BA144&gt;0,VLOOKUP(Бланк!$I$10,D144:F144,3,FALSE),"")</f>
        <v/>
      </c>
      <c r="BD144" s="142" t="e">
        <f t="shared" si="96"/>
        <v>#N/A</v>
      </c>
      <c r="BE144" s="142" t="e">
        <f t="shared" si="97"/>
        <v>#N/A</v>
      </c>
      <c r="CA144" s="142">
        <f>IF(ISNUMBER(SEARCH(Бланк!$I$12,D144)),MAX($CA$1:CA143)+1,0)</f>
        <v>0</v>
      </c>
      <c r="CB144" s="142" t="e">
        <f>VLOOKUP(F144,Профиль!A144:AI1658,2,FALSE)</f>
        <v>#N/A</v>
      </c>
      <c r="CC144" s="142" t="str">
        <f>IF(CA144&gt;0,VLOOKUP(Бланк!$I$12,D144:F144,3,FALSE),"")</f>
        <v/>
      </c>
      <c r="CD144" s="142" t="e">
        <f t="shared" si="98"/>
        <v>#N/A</v>
      </c>
      <c r="CE144" s="142" t="e">
        <f t="shared" si="99"/>
        <v>#N/A</v>
      </c>
      <c r="CF144" s="142" t="str">
        <f>IF(ISERROR(CE144),"",INDEX(Профиль!$B$2:BV342,CE144,2))</f>
        <v/>
      </c>
      <c r="CG144" s="142" t="e">
        <f t="shared" si="100"/>
        <v>#N/A</v>
      </c>
      <c r="CI144" s="142" t="str">
        <f t="shared" si="101"/>
        <v/>
      </c>
      <c r="DA144" s="142">
        <f>IF(ISNUMBER(SEARCH(Бланк!$I$14,D144)),MAX($DA$1:DA143)+1,0)</f>
        <v>0</v>
      </c>
      <c r="DB144" s="142" t="e">
        <f>VLOOKUP(F144,Профиль!A144:BI1658,2,FALSE)</f>
        <v>#N/A</v>
      </c>
      <c r="DC144" s="142" t="str">
        <f>IF(DA144&gt;0,VLOOKUP(Бланк!$I$14,D144:F144,3,FALSE),"")</f>
        <v/>
      </c>
      <c r="DD144" s="142" t="e">
        <f t="shared" si="102"/>
        <v>#N/A</v>
      </c>
      <c r="DE144" s="142" t="e">
        <f t="shared" si="103"/>
        <v>#N/A</v>
      </c>
      <c r="DF144" s="142" t="str">
        <f>IF(ISERROR(DE144),"",INDEX(Профиль!$B$2:CV342,DE144,2))</f>
        <v/>
      </c>
      <c r="DG144" s="142" t="e">
        <f t="shared" si="104"/>
        <v>#N/A</v>
      </c>
      <c r="EA144" s="142">
        <f>IF(ISNUMBER(SEARCH(Бланк!$I$16,D144)),MAX($EA$1:EA143)+1,0)</f>
        <v>0</v>
      </c>
      <c r="EB144" s="142" t="e">
        <f>VLOOKUP(F144,Профиль!A144:CI1658,2,FALSE)</f>
        <v>#N/A</v>
      </c>
      <c r="EC144" s="142" t="str">
        <f>IF(EA144&gt;0,VLOOKUP(Бланк!$I$16,D144:F144,3,FALSE),"")</f>
        <v/>
      </c>
      <c r="ED144" s="142" t="e">
        <f t="shared" si="105"/>
        <v>#N/A</v>
      </c>
      <c r="EE144" s="142" t="e">
        <f t="shared" si="106"/>
        <v>#N/A</v>
      </c>
      <c r="EF144" s="142" t="str">
        <f>IF(ISERROR(EE144),"",INDEX(Профиль!$B$2:DV342,EE144,2))</f>
        <v/>
      </c>
      <c r="EG144" s="142" t="e">
        <f t="shared" si="107"/>
        <v>#N/A</v>
      </c>
      <c r="FA144" s="142">
        <f>IF(ISNUMBER(SEARCH(Бланк!$I$18,D144)),MAX($FA$1:FA143)+1,0)</f>
        <v>0</v>
      </c>
      <c r="FB144" s="142" t="e">
        <f>VLOOKUP(F144,Профиль!A144:DI1658,2,FALSE)</f>
        <v>#N/A</v>
      </c>
      <c r="FC144" s="142" t="str">
        <f>IF(FA144&gt;0,VLOOKUP(Бланк!$I$18,D144:F144,3,FALSE),"")</f>
        <v/>
      </c>
      <c r="FD144" s="142" t="e">
        <f t="shared" si="108"/>
        <v>#N/A</v>
      </c>
      <c r="FE144" s="142" t="e">
        <f t="shared" si="109"/>
        <v>#N/A</v>
      </c>
      <c r="FF144" s="142" t="str">
        <f>IF(ISERROR(FE144),"",INDEX(Профиль!$B$2:EV342,FE144,2))</f>
        <v/>
      </c>
      <c r="FG144" s="142" t="e">
        <f t="shared" si="110"/>
        <v>#N/A</v>
      </c>
      <c r="FI144" s="142" t="str">
        <f t="shared" si="111"/>
        <v/>
      </c>
      <c r="FJ144" s="142" t="e">
        <f t="shared" si="112"/>
        <v>#N/A</v>
      </c>
      <c r="GA144" s="142">
        <f>IF(ISNUMBER(SEARCH(Бланк!$I$20,D144)),MAX($GA$1:GA143)+1,0)</f>
        <v>0</v>
      </c>
      <c r="GB144" s="142" t="e">
        <f>VLOOKUP(F144,Профиль!A144:EI1658,2,FALSE)</f>
        <v>#N/A</v>
      </c>
      <c r="GC144" s="142" t="str">
        <f>IF(GA144&gt;0,VLOOKUP(Бланк!$I$20,D144:F144,3,FALSE),"")</f>
        <v/>
      </c>
      <c r="GD144" s="142" t="e">
        <f t="shared" si="113"/>
        <v>#N/A</v>
      </c>
      <c r="GE144" s="142" t="e">
        <f t="shared" si="114"/>
        <v>#N/A</v>
      </c>
      <c r="GF144" s="142" t="str">
        <f>IF(ISERROR(GE144),"",INDEX(Профиль!$B$2:FV342,GE144,2))</f>
        <v/>
      </c>
      <c r="GG144" s="142" t="e">
        <f t="shared" si="115"/>
        <v>#N/A</v>
      </c>
      <c r="GI144" s="142" t="str">
        <f t="shared" si="116"/>
        <v/>
      </c>
      <c r="GJ144" s="142" t="e">
        <f t="shared" si="117"/>
        <v>#N/A</v>
      </c>
      <c r="HA144" s="142">
        <f>IF(ISNUMBER(SEARCH(Бланк!$I$22,D144)),MAX($HA$1:HA143)+1,0)</f>
        <v>0</v>
      </c>
      <c r="HB144" s="142" t="e">
        <f>VLOOKUP(F144,Профиль!A144:FI1658,2,FALSE)</f>
        <v>#N/A</v>
      </c>
      <c r="HC144" s="142" t="str">
        <f>IF(HA144&gt;0,VLOOKUP(Бланк!$I$22,D144:F144,3,FALSE),"")</f>
        <v/>
      </c>
      <c r="HD144" s="142" t="e">
        <f t="shared" si="118"/>
        <v>#N/A</v>
      </c>
      <c r="HE144" s="142" t="e">
        <f t="shared" si="119"/>
        <v>#N/A</v>
      </c>
      <c r="HF144" s="142" t="str">
        <f>IF(ISERROR(HE144),"",INDEX(Профиль!$B$2:GV342,HE144,2))</f>
        <v/>
      </c>
      <c r="HG144" s="142" t="e">
        <f t="shared" si="120"/>
        <v>#N/A</v>
      </c>
      <c r="IA144" s="142">
        <f>IF(ISNUMBER(SEARCH(Бланк!$I$24,D144)),MAX($IA$1:IA143)+1,0)</f>
        <v>0</v>
      </c>
      <c r="IB144" s="142" t="e">
        <f>VLOOKUP(F144,Профиль!A144:GI1658,2,FALSE)</f>
        <v>#N/A</v>
      </c>
      <c r="IC144" s="142" t="str">
        <f>IF(IA144&gt;0,VLOOKUP(Бланк!$I$24,D144:F144,3,FALSE),"")</f>
        <v/>
      </c>
      <c r="ID144" s="142" t="e">
        <f t="shared" si="121"/>
        <v>#N/A</v>
      </c>
      <c r="IE144" s="142" t="e">
        <f t="shared" si="122"/>
        <v>#N/A</v>
      </c>
      <c r="IF144" s="142" t="str">
        <f>IF(ISERROR(IE144),"",INDEX(Профиль!$B$2:HV342,IE144,2))</f>
        <v/>
      </c>
      <c r="IG144" s="142" t="e">
        <f>VLOOKUP(ROW(EA143),IA$2:$IC$201,3,FALSE)</f>
        <v>#N/A</v>
      </c>
      <c r="IJ144" s="142" t="e">
        <f t="shared" si="123"/>
        <v>#N/A</v>
      </c>
    </row>
    <row r="145" spans="1:244" x14ac:dyDescent="0.25">
      <c r="A145" s="142">
        <v>145</v>
      </c>
      <c r="B145" s="142">
        <f>IF(AND($E$1="ПУСТО",Профиль!B145&lt;&gt;""),MAX($B$1:B144)+1,IF(ISNUMBER(SEARCH($E$1,Профиль!G145)),MAX($B$1:B144)+1,0))</f>
        <v>0</v>
      </c>
      <c r="D145" s="142" t="str">
        <f>IF(ISERROR(F145),"",INDEX(Профиль!$B$2:$E$1001,F145,1))</f>
        <v/>
      </c>
      <c r="E145" s="142" t="str">
        <f>IF(ISERROR(F145),"",INDEX(Профиль!$B$2:$E$1001,F145,2))</f>
        <v/>
      </c>
      <c r="F145" s="142" t="e">
        <f>MATCH(ROW(A144),$B$2:B151,0)</f>
        <v>#N/A</v>
      </c>
      <c r="G145" s="142" t="str">
        <f>IF(AND(COUNTIF(D$2:D145,D145)=1,D145&lt;&gt;""),COUNT(G$1:G144)+1,"")</f>
        <v/>
      </c>
      <c r="H145" s="142" t="str">
        <f t="shared" si="88"/>
        <v/>
      </c>
      <c r="I145" s="142" t="e">
        <f t="shared" si="89"/>
        <v>#N/A</v>
      </c>
      <c r="J145" s="142">
        <f>IF(ISNUMBER(SEARCH(Бланк!$I$6,D145)),MAX($J$1:J144)+1,0)</f>
        <v>0</v>
      </c>
      <c r="K145" s="142" t="e">
        <f>VLOOKUP(F145,Профиль!A145:AI1659,2,FALSE)</f>
        <v>#N/A</v>
      </c>
      <c r="L145" s="142" t="str">
        <f>IF(J145&gt;0,VLOOKUP(Бланк!$I$6,D145:F155,3,FALSE),"")</f>
        <v/>
      </c>
      <c r="M145" s="142" t="e">
        <f t="shared" si="90"/>
        <v>#N/A</v>
      </c>
      <c r="N145" s="142" t="e">
        <f t="shared" si="91"/>
        <v>#N/A</v>
      </c>
      <c r="O145" s="142" t="str">
        <f>IF(ISERROR(N145),"",INDEX(Профиль!$B$2:DD15149,N145,2))</f>
        <v/>
      </c>
      <c r="P145" s="142" t="e">
        <f t="shared" si="92"/>
        <v>#N/A</v>
      </c>
      <c r="Q145" s="142">
        <f>IF(ISNUMBER(SEARCH(Бланк!$K$6,O145)),MAX($Q$1:Q144)+1,0)</f>
        <v>0</v>
      </c>
      <c r="R145" s="142" t="str">
        <f t="shared" si="93"/>
        <v/>
      </c>
      <c r="S145" s="142" t="e">
        <f t="shared" si="94"/>
        <v>#N/A</v>
      </c>
      <c r="AA145" s="142">
        <f>IF(ISNUMBER(SEARCH(Бланк!$I$8,D145)),MAX($AA$1:AA144)+1,0)</f>
        <v>0</v>
      </c>
      <c r="AB145" s="142" t="e">
        <f>VLOOKUP(F145,Профиль!A145:AI1659,2,FALSE)</f>
        <v>#N/A</v>
      </c>
      <c r="AC145" s="142" t="str">
        <f>IF(AA145&gt;0,VLOOKUP(Бланк!$I$8,D145:F145,3,FALSE),"")</f>
        <v/>
      </c>
      <c r="AD145" s="142" t="e">
        <f t="shared" si="95"/>
        <v>#N/A</v>
      </c>
      <c r="BA145" s="142">
        <f>IF(ISNUMBER(SEARCH(Бланк!$I$10,D145)),MAX($BA$1:BA144)+1,0)</f>
        <v>0</v>
      </c>
      <c r="BB145" s="142" t="e">
        <f>VLOOKUP(F145,Профиль!A145:AI1659,2,FALSE)</f>
        <v>#N/A</v>
      </c>
      <c r="BC145" s="142" t="str">
        <f>IF(BA145&gt;0,VLOOKUP(Бланк!$I$10,D145:F145,3,FALSE),"")</f>
        <v/>
      </c>
      <c r="BD145" s="142" t="e">
        <f t="shared" si="96"/>
        <v>#N/A</v>
      </c>
      <c r="BE145" s="142" t="e">
        <f t="shared" si="97"/>
        <v>#N/A</v>
      </c>
      <c r="CA145" s="142">
        <f>IF(ISNUMBER(SEARCH(Бланк!$I$12,D145)),MAX($CA$1:CA144)+1,0)</f>
        <v>0</v>
      </c>
      <c r="CB145" s="142" t="e">
        <f>VLOOKUP(F145,Профиль!A145:AI1659,2,FALSE)</f>
        <v>#N/A</v>
      </c>
      <c r="CC145" s="142" t="str">
        <f>IF(CA145&gt;0,VLOOKUP(Бланк!$I$12,D145:F145,3,FALSE),"")</f>
        <v/>
      </c>
      <c r="CD145" s="142" t="e">
        <f t="shared" si="98"/>
        <v>#N/A</v>
      </c>
      <c r="CE145" s="142" t="e">
        <f t="shared" si="99"/>
        <v>#N/A</v>
      </c>
      <c r="CF145" s="142" t="str">
        <f>IF(ISERROR(CE145),"",INDEX(Профиль!$B$2:BV343,CE145,2))</f>
        <v/>
      </c>
      <c r="CG145" s="142" t="e">
        <f t="shared" si="100"/>
        <v>#N/A</v>
      </c>
      <c r="CI145" s="142" t="str">
        <f t="shared" si="101"/>
        <v/>
      </c>
      <c r="DA145" s="142">
        <f>IF(ISNUMBER(SEARCH(Бланк!$I$14,D145)),MAX($DA$1:DA144)+1,0)</f>
        <v>0</v>
      </c>
      <c r="DB145" s="142" t="e">
        <f>VLOOKUP(F145,Профиль!A145:BI1659,2,FALSE)</f>
        <v>#N/A</v>
      </c>
      <c r="DC145" s="142" t="str">
        <f>IF(DA145&gt;0,VLOOKUP(Бланк!$I$14,D145:F145,3,FALSE),"")</f>
        <v/>
      </c>
      <c r="DD145" s="142" t="e">
        <f t="shared" si="102"/>
        <v>#N/A</v>
      </c>
      <c r="DE145" s="142" t="e">
        <f t="shared" si="103"/>
        <v>#N/A</v>
      </c>
      <c r="DF145" s="142" t="str">
        <f>IF(ISERROR(DE145),"",INDEX(Профиль!$B$2:CV343,DE145,2))</f>
        <v/>
      </c>
      <c r="DG145" s="142" t="e">
        <f t="shared" si="104"/>
        <v>#N/A</v>
      </c>
      <c r="EA145" s="142">
        <f>IF(ISNUMBER(SEARCH(Бланк!$I$16,D145)),MAX($EA$1:EA144)+1,0)</f>
        <v>0</v>
      </c>
      <c r="EB145" s="142" t="e">
        <f>VLOOKUP(F145,Профиль!A145:CI1659,2,FALSE)</f>
        <v>#N/A</v>
      </c>
      <c r="EC145" s="142" t="str">
        <f>IF(EA145&gt;0,VLOOKUP(Бланк!$I$16,D145:F145,3,FALSE),"")</f>
        <v/>
      </c>
      <c r="ED145" s="142" t="e">
        <f t="shared" si="105"/>
        <v>#N/A</v>
      </c>
      <c r="EE145" s="142" t="e">
        <f t="shared" si="106"/>
        <v>#N/A</v>
      </c>
      <c r="EF145" s="142" t="str">
        <f>IF(ISERROR(EE145),"",INDEX(Профиль!$B$2:DV343,EE145,2))</f>
        <v/>
      </c>
      <c r="EG145" s="142" t="e">
        <f t="shared" si="107"/>
        <v>#N/A</v>
      </c>
      <c r="FA145" s="142">
        <f>IF(ISNUMBER(SEARCH(Бланк!$I$18,D145)),MAX($FA$1:FA144)+1,0)</f>
        <v>0</v>
      </c>
      <c r="FB145" s="142" t="e">
        <f>VLOOKUP(F145,Профиль!A145:DI1659,2,FALSE)</f>
        <v>#N/A</v>
      </c>
      <c r="FC145" s="142" t="str">
        <f>IF(FA145&gt;0,VLOOKUP(Бланк!$I$18,D145:F145,3,FALSE),"")</f>
        <v/>
      </c>
      <c r="FD145" s="142" t="e">
        <f t="shared" si="108"/>
        <v>#N/A</v>
      </c>
      <c r="FE145" s="142" t="e">
        <f t="shared" si="109"/>
        <v>#N/A</v>
      </c>
      <c r="FF145" s="142" t="str">
        <f>IF(ISERROR(FE145),"",INDEX(Профиль!$B$2:EV343,FE145,2))</f>
        <v/>
      </c>
      <c r="FG145" s="142" t="e">
        <f t="shared" si="110"/>
        <v>#N/A</v>
      </c>
      <c r="FI145" s="142" t="str">
        <f t="shared" si="111"/>
        <v/>
      </c>
      <c r="FJ145" s="142" t="e">
        <f t="shared" si="112"/>
        <v>#N/A</v>
      </c>
      <c r="GA145" s="142">
        <f>IF(ISNUMBER(SEARCH(Бланк!$I$20,D145)),MAX($GA$1:GA144)+1,0)</f>
        <v>0</v>
      </c>
      <c r="GB145" s="142" t="e">
        <f>VLOOKUP(F145,Профиль!A145:EI1659,2,FALSE)</f>
        <v>#N/A</v>
      </c>
      <c r="GC145" s="142" t="str">
        <f>IF(GA145&gt;0,VLOOKUP(Бланк!$I$20,D145:F145,3,FALSE),"")</f>
        <v/>
      </c>
      <c r="GD145" s="142" t="e">
        <f t="shared" si="113"/>
        <v>#N/A</v>
      </c>
      <c r="GE145" s="142" t="e">
        <f t="shared" si="114"/>
        <v>#N/A</v>
      </c>
      <c r="GF145" s="142" t="str">
        <f>IF(ISERROR(GE145),"",INDEX(Профиль!$B$2:FV343,GE145,2))</f>
        <v/>
      </c>
      <c r="GG145" s="142" t="e">
        <f t="shared" si="115"/>
        <v>#N/A</v>
      </c>
      <c r="GI145" s="142" t="str">
        <f t="shared" si="116"/>
        <v/>
      </c>
      <c r="GJ145" s="142" t="e">
        <f t="shared" si="117"/>
        <v>#N/A</v>
      </c>
      <c r="HA145" s="142">
        <f>IF(ISNUMBER(SEARCH(Бланк!$I$22,D145)),MAX($HA$1:HA144)+1,0)</f>
        <v>0</v>
      </c>
      <c r="HB145" s="142" t="e">
        <f>VLOOKUP(F145,Профиль!A145:FI1659,2,FALSE)</f>
        <v>#N/A</v>
      </c>
      <c r="HC145" s="142" t="str">
        <f>IF(HA145&gt;0,VLOOKUP(Бланк!$I$22,D145:F145,3,FALSE),"")</f>
        <v/>
      </c>
      <c r="HD145" s="142" t="e">
        <f t="shared" si="118"/>
        <v>#N/A</v>
      </c>
      <c r="HE145" s="142" t="e">
        <f t="shared" si="119"/>
        <v>#N/A</v>
      </c>
      <c r="HF145" s="142" t="str">
        <f>IF(ISERROR(HE145),"",INDEX(Профиль!$B$2:GV343,HE145,2))</f>
        <v/>
      </c>
      <c r="HG145" s="142" t="e">
        <f t="shared" si="120"/>
        <v>#N/A</v>
      </c>
      <c r="IA145" s="142">
        <f>IF(ISNUMBER(SEARCH(Бланк!$I$24,D145)),MAX($IA$1:IA144)+1,0)</f>
        <v>0</v>
      </c>
      <c r="IB145" s="142" t="e">
        <f>VLOOKUP(F145,Профиль!A145:GI1659,2,FALSE)</f>
        <v>#N/A</v>
      </c>
      <c r="IC145" s="142" t="str">
        <f>IF(IA145&gt;0,VLOOKUP(Бланк!$I$24,D145:F145,3,FALSE),"")</f>
        <v/>
      </c>
      <c r="ID145" s="142" t="e">
        <f t="shared" si="121"/>
        <v>#N/A</v>
      </c>
      <c r="IE145" s="142" t="e">
        <f t="shared" si="122"/>
        <v>#N/A</v>
      </c>
      <c r="IF145" s="142" t="str">
        <f>IF(ISERROR(IE145),"",INDEX(Профиль!$B$2:HV343,IE145,2))</f>
        <v/>
      </c>
      <c r="IG145" s="142" t="e">
        <f>VLOOKUP(ROW(EA144),IA$2:$IC$201,3,FALSE)</f>
        <v>#N/A</v>
      </c>
      <c r="IJ145" s="142" t="e">
        <f t="shared" si="123"/>
        <v>#N/A</v>
      </c>
    </row>
    <row r="146" spans="1:244" x14ac:dyDescent="0.25">
      <c r="A146" s="142">
        <v>146</v>
      </c>
      <c r="B146" s="142">
        <f>IF(AND($E$1="ПУСТО",Профиль!B146&lt;&gt;""),MAX($B$1:B145)+1,IF(ISNUMBER(SEARCH($E$1,Профиль!G146)),MAX($B$1:B145)+1,0))</f>
        <v>0</v>
      </c>
      <c r="D146" s="142" t="str">
        <f>IF(ISERROR(F146),"",INDEX(Профиль!$B$2:$E$1001,F146,1))</f>
        <v/>
      </c>
      <c r="E146" s="142" t="str">
        <f>IF(ISERROR(F146),"",INDEX(Профиль!$B$2:$E$1001,F146,2))</f>
        <v/>
      </c>
      <c r="F146" s="142" t="e">
        <f>MATCH(ROW(A145),$B$2:B152,0)</f>
        <v>#N/A</v>
      </c>
      <c r="G146" s="142" t="str">
        <f>IF(AND(COUNTIF(D$2:D146,D146)=1,D146&lt;&gt;""),COUNT(G$1:G145)+1,"")</f>
        <v/>
      </c>
      <c r="H146" s="142" t="str">
        <f t="shared" si="88"/>
        <v/>
      </c>
      <c r="I146" s="142" t="e">
        <f t="shared" si="89"/>
        <v>#N/A</v>
      </c>
      <c r="J146" s="142">
        <f>IF(ISNUMBER(SEARCH(Бланк!$I$6,D146)),MAX($J$1:J145)+1,0)</f>
        <v>0</v>
      </c>
      <c r="K146" s="142" t="e">
        <f>VLOOKUP(F146,Профиль!A146:AI1660,2,FALSE)</f>
        <v>#N/A</v>
      </c>
      <c r="L146" s="142" t="str">
        <f>IF(J146&gt;0,VLOOKUP(Бланк!$I$6,D146:F156,3,FALSE),"")</f>
        <v/>
      </c>
      <c r="M146" s="142" t="e">
        <f t="shared" si="90"/>
        <v>#N/A</v>
      </c>
      <c r="N146" s="142" t="e">
        <f t="shared" si="91"/>
        <v>#N/A</v>
      </c>
      <c r="O146" s="142" t="str">
        <f>IF(ISERROR(N146),"",INDEX(Профиль!$B$2:DD15150,N146,2))</f>
        <v/>
      </c>
      <c r="P146" s="142" t="e">
        <f t="shared" si="92"/>
        <v>#N/A</v>
      </c>
      <c r="Q146" s="142">
        <f>IF(ISNUMBER(SEARCH(Бланк!$K$6,O146)),MAX($Q$1:Q145)+1,0)</f>
        <v>0</v>
      </c>
      <c r="R146" s="142" t="str">
        <f t="shared" si="93"/>
        <v/>
      </c>
      <c r="S146" s="142" t="e">
        <f t="shared" si="94"/>
        <v>#N/A</v>
      </c>
      <c r="AA146" s="142">
        <f>IF(ISNUMBER(SEARCH(Бланк!$I$8,D146)),MAX($AA$1:AA145)+1,0)</f>
        <v>0</v>
      </c>
      <c r="AB146" s="142" t="e">
        <f>VLOOKUP(F146,Профиль!A146:AI1660,2,FALSE)</f>
        <v>#N/A</v>
      </c>
      <c r="AC146" s="142" t="str">
        <f>IF(AA146&gt;0,VLOOKUP(Бланк!$I$8,D146:F146,3,FALSE),"")</f>
        <v/>
      </c>
      <c r="AD146" s="142" t="e">
        <f t="shared" si="95"/>
        <v>#N/A</v>
      </c>
      <c r="BA146" s="142">
        <f>IF(ISNUMBER(SEARCH(Бланк!$I$10,D146)),MAX($BA$1:BA145)+1,0)</f>
        <v>0</v>
      </c>
      <c r="BB146" s="142" t="e">
        <f>VLOOKUP(F146,Профиль!A146:AI1660,2,FALSE)</f>
        <v>#N/A</v>
      </c>
      <c r="BC146" s="142" t="str">
        <f>IF(BA146&gt;0,VLOOKUP(Бланк!$I$10,D146:F146,3,FALSE),"")</f>
        <v/>
      </c>
      <c r="BD146" s="142" t="e">
        <f t="shared" si="96"/>
        <v>#N/A</v>
      </c>
      <c r="BE146" s="142" t="e">
        <f t="shared" si="97"/>
        <v>#N/A</v>
      </c>
      <c r="CA146" s="142">
        <f>IF(ISNUMBER(SEARCH(Бланк!$I$12,D146)),MAX($CA$1:CA145)+1,0)</f>
        <v>0</v>
      </c>
      <c r="CB146" s="142" t="e">
        <f>VLOOKUP(F146,Профиль!A146:AI1660,2,FALSE)</f>
        <v>#N/A</v>
      </c>
      <c r="CC146" s="142" t="str">
        <f>IF(CA146&gt;0,VLOOKUP(Бланк!$I$12,D146:F146,3,FALSE),"")</f>
        <v/>
      </c>
      <c r="CD146" s="142" t="e">
        <f t="shared" si="98"/>
        <v>#N/A</v>
      </c>
      <c r="CE146" s="142" t="e">
        <f t="shared" si="99"/>
        <v>#N/A</v>
      </c>
      <c r="CF146" s="142" t="str">
        <f>IF(ISERROR(CE146),"",INDEX(Профиль!$B$2:BV344,CE146,2))</f>
        <v/>
      </c>
      <c r="CG146" s="142" t="e">
        <f t="shared" si="100"/>
        <v>#N/A</v>
      </c>
      <c r="CI146" s="142" t="str">
        <f t="shared" si="101"/>
        <v/>
      </c>
      <c r="DA146" s="142">
        <f>IF(ISNUMBER(SEARCH(Бланк!$I$14,D146)),MAX($DA$1:DA145)+1,0)</f>
        <v>0</v>
      </c>
      <c r="DB146" s="142" t="e">
        <f>VLOOKUP(F146,Профиль!A146:BI1660,2,FALSE)</f>
        <v>#N/A</v>
      </c>
      <c r="DC146" s="142" t="str">
        <f>IF(DA146&gt;0,VLOOKUP(Бланк!$I$14,D146:F146,3,FALSE),"")</f>
        <v/>
      </c>
      <c r="DD146" s="142" t="e">
        <f t="shared" si="102"/>
        <v>#N/A</v>
      </c>
      <c r="DE146" s="142" t="e">
        <f t="shared" si="103"/>
        <v>#N/A</v>
      </c>
      <c r="DF146" s="142" t="str">
        <f>IF(ISERROR(DE146),"",INDEX(Профиль!$B$2:CV344,DE146,2))</f>
        <v/>
      </c>
      <c r="DG146" s="142" t="e">
        <f t="shared" si="104"/>
        <v>#N/A</v>
      </c>
      <c r="EA146" s="142">
        <f>IF(ISNUMBER(SEARCH(Бланк!$I$16,D146)),MAX($EA$1:EA145)+1,0)</f>
        <v>0</v>
      </c>
      <c r="EB146" s="142" t="e">
        <f>VLOOKUP(F146,Профиль!A146:CI1660,2,FALSE)</f>
        <v>#N/A</v>
      </c>
      <c r="EC146" s="142" t="str">
        <f>IF(EA146&gt;0,VLOOKUP(Бланк!$I$16,D146:F146,3,FALSE),"")</f>
        <v/>
      </c>
      <c r="ED146" s="142" t="e">
        <f t="shared" si="105"/>
        <v>#N/A</v>
      </c>
      <c r="EE146" s="142" t="e">
        <f t="shared" si="106"/>
        <v>#N/A</v>
      </c>
      <c r="EF146" s="142" t="str">
        <f>IF(ISERROR(EE146),"",INDEX(Профиль!$B$2:DV344,EE146,2))</f>
        <v/>
      </c>
      <c r="EG146" s="142" t="e">
        <f t="shared" si="107"/>
        <v>#N/A</v>
      </c>
      <c r="FA146" s="142">
        <f>IF(ISNUMBER(SEARCH(Бланк!$I$18,D146)),MAX($FA$1:FA145)+1,0)</f>
        <v>0</v>
      </c>
      <c r="FB146" s="142" t="e">
        <f>VLOOKUP(F146,Профиль!A146:DI1660,2,FALSE)</f>
        <v>#N/A</v>
      </c>
      <c r="FC146" s="142" t="str">
        <f>IF(FA146&gt;0,VLOOKUP(Бланк!$I$18,D146:F146,3,FALSE),"")</f>
        <v/>
      </c>
      <c r="FD146" s="142" t="e">
        <f t="shared" si="108"/>
        <v>#N/A</v>
      </c>
      <c r="FE146" s="142" t="e">
        <f t="shared" si="109"/>
        <v>#N/A</v>
      </c>
      <c r="FF146" s="142" t="str">
        <f>IF(ISERROR(FE146),"",INDEX(Профиль!$B$2:EV344,FE146,2))</f>
        <v/>
      </c>
      <c r="FG146" s="142" t="e">
        <f t="shared" si="110"/>
        <v>#N/A</v>
      </c>
      <c r="FI146" s="142" t="str">
        <f t="shared" si="111"/>
        <v/>
      </c>
      <c r="FJ146" s="142" t="e">
        <f t="shared" si="112"/>
        <v>#N/A</v>
      </c>
      <c r="GA146" s="142">
        <f>IF(ISNUMBER(SEARCH(Бланк!$I$20,D146)),MAX($GA$1:GA145)+1,0)</f>
        <v>0</v>
      </c>
      <c r="GB146" s="142" t="e">
        <f>VLOOKUP(F146,Профиль!A146:EI1660,2,FALSE)</f>
        <v>#N/A</v>
      </c>
      <c r="GC146" s="142" t="str">
        <f>IF(GA146&gt;0,VLOOKUP(Бланк!$I$20,D146:F146,3,FALSE),"")</f>
        <v/>
      </c>
      <c r="GD146" s="142" t="e">
        <f t="shared" si="113"/>
        <v>#N/A</v>
      </c>
      <c r="GE146" s="142" t="e">
        <f t="shared" si="114"/>
        <v>#N/A</v>
      </c>
      <c r="GF146" s="142" t="str">
        <f>IF(ISERROR(GE146),"",INDEX(Профиль!$B$2:FV344,GE146,2))</f>
        <v/>
      </c>
      <c r="GG146" s="142" t="e">
        <f t="shared" si="115"/>
        <v>#N/A</v>
      </c>
      <c r="GI146" s="142" t="str">
        <f t="shared" si="116"/>
        <v/>
      </c>
      <c r="GJ146" s="142" t="e">
        <f t="shared" si="117"/>
        <v>#N/A</v>
      </c>
      <c r="HA146" s="142">
        <f>IF(ISNUMBER(SEARCH(Бланк!$I$22,D146)),MAX($HA$1:HA145)+1,0)</f>
        <v>0</v>
      </c>
      <c r="HB146" s="142" t="e">
        <f>VLOOKUP(F146,Профиль!A146:FI1660,2,FALSE)</f>
        <v>#N/A</v>
      </c>
      <c r="HC146" s="142" t="str">
        <f>IF(HA146&gt;0,VLOOKUP(Бланк!$I$22,D146:F146,3,FALSE),"")</f>
        <v/>
      </c>
      <c r="HD146" s="142" t="e">
        <f t="shared" si="118"/>
        <v>#N/A</v>
      </c>
      <c r="HE146" s="142" t="e">
        <f t="shared" si="119"/>
        <v>#N/A</v>
      </c>
      <c r="HF146" s="142" t="str">
        <f>IF(ISERROR(HE146),"",INDEX(Профиль!$B$2:GV344,HE146,2))</f>
        <v/>
      </c>
      <c r="HG146" s="142" t="e">
        <f t="shared" si="120"/>
        <v>#N/A</v>
      </c>
      <c r="IA146" s="142">
        <f>IF(ISNUMBER(SEARCH(Бланк!$I$24,D146)),MAX($IA$1:IA145)+1,0)</f>
        <v>0</v>
      </c>
      <c r="IB146" s="142" t="e">
        <f>VLOOKUP(F146,Профиль!A146:GI1660,2,FALSE)</f>
        <v>#N/A</v>
      </c>
      <c r="IC146" s="142" t="str">
        <f>IF(IA146&gt;0,VLOOKUP(Бланк!$I$24,D146:F146,3,FALSE),"")</f>
        <v/>
      </c>
      <c r="ID146" s="142" t="e">
        <f t="shared" si="121"/>
        <v>#N/A</v>
      </c>
      <c r="IE146" s="142" t="e">
        <f t="shared" si="122"/>
        <v>#N/A</v>
      </c>
      <c r="IF146" s="142" t="str">
        <f>IF(ISERROR(IE146),"",INDEX(Профиль!$B$2:HV344,IE146,2))</f>
        <v/>
      </c>
      <c r="IG146" s="142" t="e">
        <f>VLOOKUP(ROW(EA145),IA$2:$IC$201,3,FALSE)</f>
        <v>#N/A</v>
      </c>
      <c r="IJ146" s="142" t="e">
        <f t="shared" si="123"/>
        <v>#N/A</v>
      </c>
    </row>
    <row r="147" spans="1:244" x14ac:dyDescent="0.25">
      <c r="A147" s="142">
        <v>147</v>
      </c>
      <c r="B147" s="142">
        <f>IF(AND($E$1="ПУСТО",Профиль!B147&lt;&gt;""),MAX($B$1:B146)+1,IF(ISNUMBER(SEARCH($E$1,Профиль!G147)),MAX($B$1:B146)+1,0))</f>
        <v>0</v>
      </c>
      <c r="D147" s="142" t="str">
        <f>IF(ISERROR(F147),"",INDEX(Профиль!$B$2:$E$1001,F147,1))</f>
        <v/>
      </c>
      <c r="E147" s="142" t="str">
        <f>IF(ISERROR(F147),"",INDEX(Профиль!$B$2:$E$1001,F147,2))</f>
        <v/>
      </c>
      <c r="F147" s="142" t="e">
        <f>MATCH(ROW(A146),$B$2:B153,0)</f>
        <v>#N/A</v>
      </c>
      <c r="G147" s="142" t="str">
        <f>IF(AND(COUNTIF(D$2:D147,D147)=1,D147&lt;&gt;""),COUNT(G$1:G146)+1,"")</f>
        <v/>
      </c>
      <c r="H147" s="142" t="str">
        <f t="shared" si="88"/>
        <v/>
      </c>
      <c r="I147" s="142" t="e">
        <f t="shared" si="89"/>
        <v>#N/A</v>
      </c>
      <c r="J147" s="142">
        <f>IF(ISNUMBER(SEARCH(Бланк!$I$6,D147)),MAX($J$1:J146)+1,0)</f>
        <v>0</v>
      </c>
      <c r="K147" s="142" t="e">
        <f>VLOOKUP(F147,Профиль!A147:AI1661,2,FALSE)</f>
        <v>#N/A</v>
      </c>
      <c r="L147" s="142" t="str">
        <f>IF(J147&gt;0,VLOOKUP(Бланк!$I$6,D147:F157,3,FALSE),"")</f>
        <v/>
      </c>
      <c r="M147" s="142" t="e">
        <f t="shared" si="90"/>
        <v>#N/A</v>
      </c>
      <c r="N147" s="142" t="e">
        <f t="shared" si="91"/>
        <v>#N/A</v>
      </c>
      <c r="O147" s="142" t="str">
        <f>IF(ISERROR(N147),"",INDEX(Профиль!$B$2:DD15151,N147,2))</f>
        <v/>
      </c>
      <c r="P147" s="142" t="e">
        <f t="shared" si="92"/>
        <v>#N/A</v>
      </c>
      <c r="Q147" s="142">
        <f>IF(ISNUMBER(SEARCH(Бланк!$K$6,O147)),MAX($Q$1:Q146)+1,0)</f>
        <v>0</v>
      </c>
      <c r="R147" s="142" t="str">
        <f t="shared" si="93"/>
        <v/>
      </c>
      <c r="S147" s="142" t="e">
        <f t="shared" si="94"/>
        <v>#N/A</v>
      </c>
      <c r="AA147" s="142">
        <f>IF(ISNUMBER(SEARCH(Бланк!$I$8,D147)),MAX($AA$1:AA146)+1,0)</f>
        <v>0</v>
      </c>
      <c r="AB147" s="142" t="e">
        <f>VLOOKUP(F147,Профиль!A147:AI1661,2,FALSE)</f>
        <v>#N/A</v>
      </c>
      <c r="AC147" s="142" t="str">
        <f>IF(AA147&gt;0,VLOOKUP(Бланк!$I$8,D147:F147,3,FALSE),"")</f>
        <v/>
      </c>
      <c r="AD147" s="142" t="e">
        <f t="shared" si="95"/>
        <v>#N/A</v>
      </c>
      <c r="BA147" s="142">
        <f>IF(ISNUMBER(SEARCH(Бланк!$I$10,D147)),MAX($BA$1:BA146)+1,0)</f>
        <v>0</v>
      </c>
      <c r="BB147" s="142" t="e">
        <f>VLOOKUP(F147,Профиль!A147:AI1661,2,FALSE)</f>
        <v>#N/A</v>
      </c>
      <c r="BC147" s="142" t="str">
        <f>IF(BA147&gt;0,VLOOKUP(Бланк!$I$10,D147:F147,3,FALSE),"")</f>
        <v/>
      </c>
      <c r="BD147" s="142" t="e">
        <f t="shared" si="96"/>
        <v>#N/A</v>
      </c>
      <c r="BE147" s="142" t="e">
        <f t="shared" si="97"/>
        <v>#N/A</v>
      </c>
      <c r="CA147" s="142">
        <f>IF(ISNUMBER(SEARCH(Бланк!$I$12,D147)),MAX($CA$1:CA146)+1,0)</f>
        <v>0</v>
      </c>
      <c r="CB147" s="142" t="e">
        <f>VLOOKUP(F147,Профиль!A147:AI1661,2,FALSE)</f>
        <v>#N/A</v>
      </c>
      <c r="CC147" s="142" t="str">
        <f>IF(CA147&gt;0,VLOOKUP(Бланк!$I$12,D147:F147,3,FALSE),"")</f>
        <v/>
      </c>
      <c r="CD147" s="142" t="e">
        <f t="shared" si="98"/>
        <v>#N/A</v>
      </c>
      <c r="CE147" s="142" t="e">
        <f t="shared" si="99"/>
        <v>#N/A</v>
      </c>
      <c r="CF147" s="142" t="str">
        <f>IF(ISERROR(CE147),"",INDEX(Профиль!$B$2:BV345,CE147,2))</f>
        <v/>
      </c>
      <c r="CG147" s="142" t="e">
        <f t="shared" si="100"/>
        <v>#N/A</v>
      </c>
      <c r="CI147" s="142" t="str">
        <f t="shared" si="101"/>
        <v/>
      </c>
      <c r="DA147" s="142">
        <f>IF(ISNUMBER(SEARCH(Бланк!$I$14,D147)),MAX($DA$1:DA146)+1,0)</f>
        <v>0</v>
      </c>
      <c r="DB147" s="142" t="e">
        <f>VLOOKUP(F147,Профиль!A147:BI1661,2,FALSE)</f>
        <v>#N/A</v>
      </c>
      <c r="DC147" s="142" t="str">
        <f>IF(DA147&gt;0,VLOOKUP(Бланк!$I$14,D147:F147,3,FALSE),"")</f>
        <v/>
      </c>
      <c r="DD147" s="142" t="e">
        <f t="shared" si="102"/>
        <v>#N/A</v>
      </c>
      <c r="DE147" s="142" t="e">
        <f t="shared" si="103"/>
        <v>#N/A</v>
      </c>
      <c r="DF147" s="142" t="str">
        <f>IF(ISERROR(DE147),"",INDEX(Профиль!$B$2:CV345,DE147,2))</f>
        <v/>
      </c>
      <c r="DG147" s="142" t="e">
        <f t="shared" si="104"/>
        <v>#N/A</v>
      </c>
      <c r="EA147" s="142">
        <f>IF(ISNUMBER(SEARCH(Бланк!$I$16,D147)),MAX($EA$1:EA146)+1,0)</f>
        <v>0</v>
      </c>
      <c r="EB147" s="142" t="e">
        <f>VLOOKUP(F147,Профиль!A147:CI1661,2,FALSE)</f>
        <v>#N/A</v>
      </c>
      <c r="EC147" s="142" t="str">
        <f>IF(EA147&gt;0,VLOOKUP(Бланк!$I$16,D147:F147,3,FALSE),"")</f>
        <v/>
      </c>
      <c r="ED147" s="142" t="e">
        <f t="shared" si="105"/>
        <v>#N/A</v>
      </c>
      <c r="EE147" s="142" t="e">
        <f t="shared" si="106"/>
        <v>#N/A</v>
      </c>
      <c r="EF147" s="142" t="str">
        <f>IF(ISERROR(EE147),"",INDEX(Профиль!$B$2:DV345,EE147,2))</f>
        <v/>
      </c>
      <c r="EG147" s="142" t="e">
        <f t="shared" si="107"/>
        <v>#N/A</v>
      </c>
      <c r="FA147" s="142">
        <f>IF(ISNUMBER(SEARCH(Бланк!$I$18,D147)),MAX($FA$1:FA146)+1,0)</f>
        <v>0</v>
      </c>
      <c r="FB147" s="142" t="e">
        <f>VLOOKUP(F147,Профиль!A147:DI1661,2,FALSE)</f>
        <v>#N/A</v>
      </c>
      <c r="FC147" s="142" t="str">
        <f>IF(FA147&gt;0,VLOOKUP(Бланк!$I$18,D147:F147,3,FALSE),"")</f>
        <v/>
      </c>
      <c r="FD147" s="142" t="e">
        <f t="shared" si="108"/>
        <v>#N/A</v>
      </c>
      <c r="FE147" s="142" t="e">
        <f t="shared" si="109"/>
        <v>#N/A</v>
      </c>
      <c r="FF147" s="142" t="str">
        <f>IF(ISERROR(FE147),"",INDEX(Профиль!$B$2:EV345,FE147,2))</f>
        <v/>
      </c>
      <c r="FG147" s="142" t="e">
        <f t="shared" si="110"/>
        <v>#N/A</v>
      </c>
      <c r="FI147" s="142" t="str">
        <f t="shared" si="111"/>
        <v/>
      </c>
      <c r="FJ147" s="142" t="e">
        <f t="shared" si="112"/>
        <v>#N/A</v>
      </c>
      <c r="GA147" s="142">
        <f>IF(ISNUMBER(SEARCH(Бланк!$I$20,D147)),MAX($GA$1:GA146)+1,0)</f>
        <v>0</v>
      </c>
      <c r="GB147" s="142" t="e">
        <f>VLOOKUP(F147,Профиль!A147:EI1661,2,FALSE)</f>
        <v>#N/A</v>
      </c>
      <c r="GC147" s="142" t="str">
        <f>IF(GA147&gt;0,VLOOKUP(Бланк!$I$20,D147:F147,3,FALSE),"")</f>
        <v/>
      </c>
      <c r="GD147" s="142" t="e">
        <f t="shared" si="113"/>
        <v>#N/A</v>
      </c>
      <c r="GE147" s="142" t="e">
        <f t="shared" si="114"/>
        <v>#N/A</v>
      </c>
      <c r="GF147" s="142" t="str">
        <f>IF(ISERROR(GE147),"",INDEX(Профиль!$B$2:FV345,GE147,2))</f>
        <v/>
      </c>
      <c r="GG147" s="142" t="e">
        <f t="shared" si="115"/>
        <v>#N/A</v>
      </c>
      <c r="GI147" s="142" t="str">
        <f t="shared" si="116"/>
        <v/>
      </c>
      <c r="GJ147" s="142" t="e">
        <f t="shared" si="117"/>
        <v>#N/A</v>
      </c>
      <c r="HA147" s="142">
        <f>IF(ISNUMBER(SEARCH(Бланк!$I$22,D147)),MAX($HA$1:HA146)+1,0)</f>
        <v>0</v>
      </c>
      <c r="HB147" s="142" t="e">
        <f>VLOOKUP(F147,Профиль!A147:FI1661,2,FALSE)</f>
        <v>#N/A</v>
      </c>
      <c r="HC147" s="142" t="str">
        <f>IF(HA147&gt;0,VLOOKUP(Бланк!$I$22,D147:F147,3,FALSE),"")</f>
        <v/>
      </c>
      <c r="HD147" s="142" t="e">
        <f t="shared" si="118"/>
        <v>#N/A</v>
      </c>
      <c r="HE147" s="142" t="e">
        <f t="shared" si="119"/>
        <v>#N/A</v>
      </c>
      <c r="HF147" s="142" t="str">
        <f>IF(ISERROR(HE147),"",INDEX(Профиль!$B$2:GV345,HE147,2))</f>
        <v/>
      </c>
      <c r="HG147" s="142" t="e">
        <f t="shared" si="120"/>
        <v>#N/A</v>
      </c>
      <c r="IA147" s="142">
        <f>IF(ISNUMBER(SEARCH(Бланк!$I$24,D147)),MAX($IA$1:IA146)+1,0)</f>
        <v>0</v>
      </c>
      <c r="IB147" s="142" t="e">
        <f>VLOOKUP(F147,Профиль!A147:GI1661,2,FALSE)</f>
        <v>#N/A</v>
      </c>
      <c r="IC147" s="142" t="str">
        <f>IF(IA147&gt;0,VLOOKUP(Бланк!$I$24,D147:F147,3,FALSE),"")</f>
        <v/>
      </c>
      <c r="ID147" s="142" t="e">
        <f t="shared" si="121"/>
        <v>#N/A</v>
      </c>
      <c r="IE147" s="142" t="e">
        <f t="shared" si="122"/>
        <v>#N/A</v>
      </c>
      <c r="IF147" s="142" t="str">
        <f>IF(ISERROR(IE147),"",INDEX(Профиль!$B$2:HV345,IE147,2))</f>
        <v/>
      </c>
      <c r="IG147" s="142" t="e">
        <f>VLOOKUP(ROW(EA146),IA$2:$IC$201,3,FALSE)</f>
        <v>#N/A</v>
      </c>
      <c r="IJ147" s="142" t="e">
        <f t="shared" si="123"/>
        <v>#N/A</v>
      </c>
    </row>
    <row r="148" spans="1:244" x14ac:dyDescent="0.25">
      <c r="A148" s="142">
        <v>148</v>
      </c>
      <c r="B148" s="142">
        <f>IF(AND($E$1="ПУСТО",Профиль!B148&lt;&gt;""),MAX($B$1:B147)+1,IF(ISNUMBER(SEARCH($E$1,Профиль!G148)),MAX($B$1:B147)+1,0))</f>
        <v>0</v>
      </c>
      <c r="D148" s="142" t="str">
        <f>IF(ISERROR(F148),"",INDEX(Профиль!$B$2:$E$1001,F148,1))</f>
        <v/>
      </c>
      <c r="E148" s="142" t="str">
        <f>IF(ISERROR(F148),"",INDEX(Профиль!$B$2:$E$1001,F148,2))</f>
        <v/>
      </c>
      <c r="F148" s="142" t="e">
        <f>MATCH(ROW(A147),$B$2:B154,0)</f>
        <v>#N/A</v>
      </c>
      <c r="G148" s="142" t="str">
        <f>IF(AND(COUNTIF(D$2:D148,D148)=1,D148&lt;&gt;""),COUNT(G$1:G147)+1,"")</f>
        <v/>
      </c>
      <c r="H148" s="142" t="str">
        <f t="shared" si="88"/>
        <v/>
      </c>
      <c r="I148" s="142" t="e">
        <f t="shared" si="89"/>
        <v>#N/A</v>
      </c>
      <c r="J148" s="142">
        <f>IF(ISNUMBER(SEARCH(Бланк!$I$6,D148)),MAX($J$1:J147)+1,0)</f>
        <v>0</v>
      </c>
      <c r="K148" s="142" t="e">
        <f>VLOOKUP(F148,Профиль!A148:AI1662,2,FALSE)</f>
        <v>#N/A</v>
      </c>
      <c r="L148" s="142" t="str">
        <f>IF(J148&gt;0,VLOOKUP(Бланк!$I$6,D148:F158,3,FALSE),"")</f>
        <v/>
      </c>
      <c r="M148" s="142" t="e">
        <f t="shared" si="90"/>
        <v>#N/A</v>
      </c>
      <c r="N148" s="142" t="e">
        <f t="shared" si="91"/>
        <v>#N/A</v>
      </c>
      <c r="O148" s="142" t="str">
        <f>IF(ISERROR(N148),"",INDEX(Профиль!$B$2:DD15152,N148,2))</f>
        <v/>
      </c>
      <c r="P148" s="142" t="e">
        <f t="shared" si="92"/>
        <v>#N/A</v>
      </c>
      <c r="Q148" s="142">
        <f>IF(ISNUMBER(SEARCH(Бланк!$K$6,O148)),MAX($Q$1:Q147)+1,0)</f>
        <v>0</v>
      </c>
      <c r="R148" s="142" t="str">
        <f t="shared" si="93"/>
        <v/>
      </c>
      <c r="S148" s="142" t="e">
        <f t="shared" si="94"/>
        <v>#N/A</v>
      </c>
      <c r="AA148" s="142">
        <f>IF(ISNUMBER(SEARCH(Бланк!$I$8,D148)),MAX($AA$1:AA147)+1,0)</f>
        <v>0</v>
      </c>
      <c r="AB148" s="142" t="e">
        <f>VLOOKUP(F148,Профиль!A148:AI1662,2,FALSE)</f>
        <v>#N/A</v>
      </c>
      <c r="AC148" s="142" t="str">
        <f>IF(AA148&gt;0,VLOOKUP(Бланк!$I$8,D148:F148,3,FALSE),"")</f>
        <v/>
      </c>
      <c r="AD148" s="142" t="e">
        <f t="shared" si="95"/>
        <v>#N/A</v>
      </c>
      <c r="BA148" s="142">
        <f>IF(ISNUMBER(SEARCH(Бланк!$I$10,D148)),MAX($BA$1:BA147)+1,0)</f>
        <v>0</v>
      </c>
      <c r="BB148" s="142" t="e">
        <f>VLOOKUP(F148,Профиль!A148:AI1662,2,FALSE)</f>
        <v>#N/A</v>
      </c>
      <c r="BC148" s="142" t="str">
        <f>IF(BA148&gt;0,VLOOKUP(Бланк!$I$10,D148:F148,3,FALSE),"")</f>
        <v/>
      </c>
      <c r="BD148" s="142" t="e">
        <f t="shared" si="96"/>
        <v>#N/A</v>
      </c>
      <c r="BE148" s="142" t="e">
        <f t="shared" si="97"/>
        <v>#N/A</v>
      </c>
      <c r="CA148" s="142">
        <f>IF(ISNUMBER(SEARCH(Бланк!$I$12,D148)),MAX($CA$1:CA147)+1,0)</f>
        <v>0</v>
      </c>
      <c r="CB148" s="142" t="e">
        <f>VLOOKUP(F148,Профиль!A148:AI1662,2,FALSE)</f>
        <v>#N/A</v>
      </c>
      <c r="CC148" s="142" t="str">
        <f>IF(CA148&gt;0,VLOOKUP(Бланк!$I$12,D148:F148,3,FALSE),"")</f>
        <v/>
      </c>
      <c r="CD148" s="142" t="e">
        <f t="shared" si="98"/>
        <v>#N/A</v>
      </c>
      <c r="CE148" s="142" t="e">
        <f t="shared" si="99"/>
        <v>#N/A</v>
      </c>
      <c r="CF148" s="142" t="str">
        <f>IF(ISERROR(CE148),"",INDEX(Профиль!$B$2:BV346,CE148,2))</f>
        <v/>
      </c>
      <c r="CG148" s="142" t="e">
        <f t="shared" si="100"/>
        <v>#N/A</v>
      </c>
      <c r="CI148" s="142" t="str">
        <f t="shared" si="101"/>
        <v/>
      </c>
      <c r="DA148" s="142">
        <f>IF(ISNUMBER(SEARCH(Бланк!$I$14,D148)),MAX($DA$1:DA147)+1,0)</f>
        <v>0</v>
      </c>
      <c r="DB148" s="142" t="e">
        <f>VLOOKUP(F148,Профиль!A148:BI1662,2,FALSE)</f>
        <v>#N/A</v>
      </c>
      <c r="DC148" s="142" t="str">
        <f>IF(DA148&gt;0,VLOOKUP(Бланк!$I$14,D148:F148,3,FALSE),"")</f>
        <v/>
      </c>
      <c r="DD148" s="142" t="e">
        <f t="shared" si="102"/>
        <v>#N/A</v>
      </c>
      <c r="DE148" s="142" t="e">
        <f t="shared" si="103"/>
        <v>#N/A</v>
      </c>
      <c r="DF148" s="142" t="str">
        <f>IF(ISERROR(DE148),"",INDEX(Профиль!$B$2:CV346,DE148,2))</f>
        <v/>
      </c>
      <c r="DG148" s="142" t="e">
        <f t="shared" si="104"/>
        <v>#N/A</v>
      </c>
      <c r="EA148" s="142">
        <f>IF(ISNUMBER(SEARCH(Бланк!$I$16,D148)),MAX($EA$1:EA147)+1,0)</f>
        <v>0</v>
      </c>
      <c r="EB148" s="142" t="e">
        <f>VLOOKUP(F148,Профиль!A148:CI1662,2,FALSE)</f>
        <v>#N/A</v>
      </c>
      <c r="EC148" s="142" t="str">
        <f>IF(EA148&gt;0,VLOOKUP(Бланк!$I$16,D148:F148,3,FALSE),"")</f>
        <v/>
      </c>
      <c r="ED148" s="142" t="e">
        <f t="shared" si="105"/>
        <v>#N/A</v>
      </c>
      <c r="EE148" s="142" t="e">
        <f t="shared" si="106"/>
        <v>#N/A</v>
      </c>
      <c r="EF148" s="142" t="str">
        <f>IF(ISERROR(EE148),"",INDEX(Профиль!$B$2:DV346,EE148,2))</f>
        <v/>
      </c>
      <c r="EG148" s="142" t="e">
        <f t="shared" si="107"/>
        <v>#N/A</v>
      </c>
      <c r="FA148" s="142">
        <f>IF(ISNUMBER(SEARCH(Бланк!$I$18,D148)),MAX($FA$1:FA147)+1,0)</f>
        <v>0</v>
      </c>
      <c r="FB148" s="142" t="e">
        <f>VLOOKUP(F148,Профиль!A148:DI1662,2,FALSE)</f>
        <v>#N/A</v>
      </c>
      <c r="FC148" s="142" t="str">
        <f>IF(FA148&gt;0,VLOOKUP(Бланк!$I$18,D148:F148,3,FALSE),"")</f>
        <v/>
      </c>
      <c r="FD148" s="142" t="e">
        <f t="shared" si="108"/>
        <v>#N/A</v>
      </c>
      <c r="FE148" s="142" t="e">
        <f t="shared" si="109"/>
        <v>#N/A</v>
      </c>
      <c r="FF148" s="142" t="str">
        <f>IF(ISERROR(FE148),"",INDEX(Профиль!$B$2:EV346,FE148,2))</f>
        <v/>
      </c>
      <c r="FG148" s="142" t="e">
        <f t="shared" si="110"/>
        <v>#N/A</v>
      </c>
      <c r="FI148" s="142" t="str">
        <f t="shared" si="111"/>
        <v/>
      </c>
      <c r="FJ148" s="142" t="e">
        <f t="shared" si="112"/>
        <v>#N/A</v>
      </c>
      <c r="GA148" s="142">
        <f>IF(ISNUMBER(SEARCH(Бланк!$I$20,D148)),MAX($GA$1:GA147)+1,0)</f>
        <v>0</v>
      </c>
      <c r="GB148" s="142" t="e">
        <f>VLOOKUP(F148,Профиль!A148:EI1662,2,FALSE)</f>
        <v>#N/A</v>
      </c>
      <c r="GC148" s="142" t="str">
        <f>IF(GA148&gt;0,VLOOKUP(Бланк!$I$20,D148:F148,3,FALSE),"")</f>
        <v/>
      </c>
      <c r="GD148" s="142" t="e">
        <f t="shared" si="113"/>
        <v>#N/A</v>
      </c>
      <c r="GE148" s="142" t="e">
        <f t="shared" si="114"/>
        <v>#N/A</v>
      </c>
      <c r="GF148" s="142" t="str">
        <f>IF(ISERROR(GE148),"",INDEX(Профиль!$B$2:FV346,GE148,2))</f>
        <v/>
      </c>
      <c r="GG148" s="142" t="e">
        <f t="shared" si="115"/>
        <v>#N/A</v>
      </c>
      <c r="GI148" s="142" t="str">
        <f t="shared" si="116"/>
        <v/>
      </c>
      <c r="GJ148" s="142" t="e">
        <f t="shared" si="117"/>
        <v>#N/A</v>
      </c>
      <c r="HA148" s="142">
        <f>IF(ISNUMBER(SEARCH(Бланк!$I$22,D148)),MAX($HA$1:HA147)+1,0)</f>
        <v>0</v>
      </c>
      <c r="HB148" s="142" t="e">
        <f>VLOOKUP(F148,Профиль!A148:FI1662,2,FALSE)</f>
        <v>#N/A</v>
      </c>
      <c r="HC148" s="142" t="str">
        <f>IF(HA148&gt;0,VLOOKUP(Бланк!$I$22,D148:F148,3,FALSE),"")</f>
        <v/>
      </c>
      <c r="HD148" s="142" t="e">
        <f t="shared" si="118"/>
        <v>#N/A</v>
      </c>
      <c r="HE148" s="142" t="e">
        <f t="shared" si="119"/>
        <v>#N/A</v>
      </c>
      <c r="HF148" s="142" t="str">
        <f>IF(ISERROR(HE148),"",INDEX(Профиль!$B$2:GV346,HE148,2))</f>
        <v/>
      </c>
      <c r="HG148" s="142" t="e">
        <f t="shared" si="120"/>
        <v>#N/A</v>
      </c>
      <c r="IA148" s="142">
        <f>IF(ISNUMBER(SEARCH(Бланк!$I$24,D148)),MAX($IA$1:IA147)+1,0)</f>
        <v>0</v>
      </c>
      <c r="IB148" s="142" t="e">
        <f>VLOOKUP(F148,Профиль!A148:GI1662,2,FALSE)</f>
        <v>#N/A</v>
      </c>
      <c r="IC148" s="142" t="str">
        <f>IF(IA148&gt;0,VLOOKUP(Бланк!$I$24,D148:F148,3,FALSE),"")</f>
        <v/>
      </c>
      <c r="ID148" s="142" t="e">
        <f t="shared" si="121"/>
        <v>#N/A</v>
      </c>
      <c r="IE148" s="142" t="e">
        <f t="shared" si="122"/>
        <v>#N/A</v>
      </c>
      <c r="IF148" s="142" t="str">
        <f>IF(ISERROR(IE148),"",INDEX(Профиль!$B$2:HV346,IE148,2))</f>
        <v/>
      </c>
      <c r="IG148" s="142" t="e">
        <f>VLOOKUP(ROW(EA147),IA$2:$IC$201,3,FALSE)</f>
        <v>#N/A</v>
      </c>
      <c r="IJ148" s="142" t="e">
        <f t="shared" si="123"/>
        <v>#N/A</v>
      </c>
    </row>
    <row r="149" spans="1:244" x14ac:dyDescent="0.25">
      <c r="A149" s="142">
        <v>149</v>
      </c>
      <c r="B149" s="142">
        <f>IF(AND($E$1="ПУСТО",Профиль!B149&lt;&gt;""),MAX($B$1:B148)+1,IF(ISNUMBER(SEARCH($E$1,Профиль!G149)),MAX($B$1:B148)+1,0))</f>
        <v>0</v>
      </c>
      <c r="D149" s="142" t="str">
        <f>IF(ISERROR(F149),"",INDEX(Профиль!$B$2:$E$1001,F149,1))</f>
        <v/>
      </c>
      <c r="E149" s="142" t="str">
        <f>IF(ISERROR(F149),"",INDEX(Профиль!$B$2:$E$1001,F149,2))</f>
        <v/>
      </c>
      <c r="F149" s="142" t="e">
        <f>MATCH(ROW(A148),$B$2:B155,0)</f>
        <v>#N/A</v>
      </c>
      <c r="G149" s="142" t="str">
        <f>IF(AND(COUNTIF(D$2:D149,D149)=1,D149&lt;&gt;""),COUNT(G$1:G148)+1,"")</f>
        <v/>
      </c>
      <c r="H149" s="142" t="str">
        <f t="shared" si="88"/>
        <v/>
      </c>
      <c r="I149" s="142" t="e">
        <f t="shared" si="89"/>
        <v>#N/A</v>
      </c>
      <c r="J149" s="142">
        <f>IF(ISNUMBER(SEARCH(Бланк!$I$6,D149)),MAX($J$1:J148)+1,0)</f>
        <v>0</v>
      </c>
      <c r="K149" s="142" t="e">
        <f>VLOOKUP(F149,Профиль!A149:AI1663,2,FALSE)</f>
        <v>#N/A</v>
      </c>
      <c r="L149" s="142" t="str">
        <f>IF(J149&gt;0,VLOOKUP(Бланк!$I$6,D149:F159,3,FALSE),"")</f>
        <v/>
      </c>
      <c r="M149" s="142" t="e">
        <f t="shared" si="90"/>
        <v>#N/A</v>
      </c>
      <c r="N149" s="142" t="e">
        <f t="shared" si="91"/>
        <v>#N/A</v>
      </c>
      <c r="O149" s="142" t="str">
        <f>IF(ISERROR(N149),"",INDEX(Профиль!$B$2:DD15153,N149,2))</f>
        <v/>
      </c>
      <c r="P149" s="142" t="e">
        <f t="shared" si="92"/>
        <v>#N/A</v>
      </c>
      <c r="Q149" s="142">
        <f>IF(ISNUMBER(SEARCH(Бланк!$K$6,O149)),MAX($Q$1:Q148)+1,0)</f>
        <v>0</v>
      </c>
      <c r="R149" s="142" t="str">
        <f t="shared" si="93"/>
        <v/>
      </c>
      <c r="S149" s="142" t="e">
        <f t="shared" si="94"/>
        <v>#N/A</v>
      </c>
      <c r="AA149" s="142">
        <f>IF(ISNUMBER(SEARCH(Бланк!$I$8,D149)),MAX($AA$1:AA148)+1,0)</f>
        <v>0</v>
      </c>
      <c r="AB149" s="142" t="e">
        <f>VLOOKUP(F149,Профиль!A149:AI1663,2,FALSE)</f>
        <v>#N/A</v>
      </c>
      <c r="AC149" s="142" t="str">
        <f>IF(AA149&gt;0,VLOOKUP(Бланк!$I$8,D149:F149,3,FALSE),"")</f>
        <v/>
      </c>
      <c r="AD149" s="142" t="e">
        <f t="shared" si="95"/>
        <v>#N/A</v>
      </c>
      <c r="BA149" s="142">
        <f>IF(ISNUMBER(SEARCH(Бланк!$I$10,D149)),MAX($BA$1:BA148)+1,0)</f>
        <v>0</v>
      </c>
      <c r="BB149" s="142" t="e">
        <f>VLOOKUP(F149,Профиль!A149:AI1663,2,FALSE)</f>
        <v>#N/A</v>
      </c>
      <c r="BC149" s="142" t="str">
        <f>IF(BA149&gt;0,VLOOKUP(Бланк!$I$10,D149:F149,3,FALSE),"")</f>
        <v/>
      </c>
      <c r="BD149" s="142" t="e">
        <f t="shared" si="96"/>
        <v>#N/A</v>
      </c>
      <c r="BE149" s="142" t="e">
        <f t="shared" si="97"/>
        <v>#N/A</v>
      </c>
      <c r="CA149" s="142">
        <f>IF(ISNUMBER(SEARCH(Бланк!$I$12,D149)),MAX($CA$1:CA148)+1,0)</f>
        <v>0</v>
      </c>
      <c r="CB149" s="142" t="e">
        <f>VLOOKUP(F149,Профиль!A149:AI1663,2,FALSE)</f>
        <v>#N/A</v>
      </c>
      <c r="CC149" s="142" t="str">
        <f>IF(CA149&gt;0,VLOOKUP(Бланк!$I$12,D149:F149,3,FALSE),"")</f>
        <v/>
      </c>
      <c r="CD149" s="142" t="e">
        <f t="shared" si="98"/>
        <v>#N/A</v>
      </c>
      <c r="CE149" s="142" t="e">
        <f t="shared" si="99"/>
        <v>#N/A</v>
      </c>
      <c r="CF149" s="142" t="str">
        <f>IF(ISERROR(CE149),"",INDEX(Профиль!$B$2:BV347,CE149,2))</f>
        <v/>
      </c>
      <c r="CG149" s="142" t="e">
        <f t="shared" si="100"/>
        <v>#N/A</v>
      </c>
      <c r="CI149" s="142" t="str">
        <f t="shared" si="101"/>
        <v/>
      </c>
      <c r="DA149" s="142">
        <f>IF(ISNUMBER(SEARCH(Бланк!$I$14,D149)),MAX($DA$1:DA148)+1,0)</f>
        <v>0</v>
      </c>
      <c r="DB149" s="142" t="e">
        <f>VLOOKUP(F149,Профиль!A149:BI1663,2,FALSE)</f>
        <v>#N/A</v>
      </c>
      <c r="DC149" s="142" t="str">
        <f>IF(DA149&gt;0,VLOOKUP(Бланк!$I$14,D149:F149,3,FALSE),"")</f>
        <v/>
      </c>
      <c r="DD149" s="142" t="e">
        <f t="shared" si="102"/>
        <v>#N/A</v>
      </c>
      <c r="DE149" s="142" t="e">
        <f t="shared" si="103"/>
        <v>#N/A</v>
      </c>
      <c r="DF149" s="142" t="str">
        <f>IF(ISERROR(DE149),"",INDEX(Профиль!$B$2:CV347,DE149,2))</f>
        <v/>
      </c>
      <c r="DG149" s="142" t="e">
        <f t="shared" si="104"/>
        <v>#N/A</v>
      </c>
      <c r="EA149" s="142">
        <f>IF(ISNUMBER(SEARCH(Бланк!$I$16,D149)),MAX($EA$1:EA148)+1,0)</f>
        <v>0</v>
      </c>
      <c r="EB149" s="142" t="e">
        <f>VLOOKUP(F149,Профиль!A149:CI1663,2,FALSE)</f>
        <v>#N/A</v>
      </c>
      <c r="EC149" s="142" t="str">
        <f>IF(EA149&gt;0,VLOOKUP(Бланк!$I$16,D149:F149,3,FALSE),"")</f>
        <v/>
      </c>
      <c r="ED149" s="142" t="e">
        <f t="shared" si="105"/>
        <v>#N/A</v>
      </c>
      <c r="EE149" s="142" t="e">
        <f t="shared" si="106"/>
        <v>#N/A</v>
      </c>
      <c r="EF149" s="142" t="str">
        <f>IF(ISERROR(EE149),"",INDEX(Профиль!$B$2:DV347,EE149,2))</f>
        <v/>
      </c>
      <c r="EG149" s="142" t="e">
        <f t="shared" si="107"/>
        <v>#N/A</v>
      </c>
      <c r="FA149" s="142">
        <f>IF(ISNUMBER(SEARCH(Бланк!$I$18,D149)),MAX($FA$1:FA148)+1,0)</f>
        <v>0</v>
      </c>
      <c r="FB149" s="142" t="e">
        <f>VLOOKUP(F149,Профиль!A149:DI1663,2,FALSE)</f>
        <v>#N/A</v>
      </c>
      <c r="FC149" s="142" t="str">
        <f>IF(FA149&gt;0,VLOOKUP(Бланк!$I$18,D149:F149,3,FALSE),"")</f>
        <v/>
      </c>
      <c r="FD149" s="142" t="e">
        <f t="shared" si="108"/>
        <v>#N/A</v>
      </c>
      <c r="FE149" s="142" t="e">
        <f t="shared" si="109"/>
        <v>#N/A</v>
      </c>
      <c r="FF149" s="142" t="str">
        <f>IF(ISERROR(FE149),"",INDEX(Профиль!$B$2:EV347,FE149,2))</f>
        <v/>
      </c>
      <c r="FG149" s="142" t="e">
        <f t="shared" si="110"/>
        <v>#N/A</v>
      </c>
      <c r="FI149" s="142" t="str">
        <f t="shared" si="111"/>
        <v/>
      </c>
      <c r="FJ149" s="142" t="e">
        <f t="shared" si="112"/>
        <v>#N/A</v>
      </c>
      <c r="GA149" s="142">
        <f>IF(ISNUMBER(SEARCH(Бланк!$I$20,D149)),MAX($GA$1:GA148)+1,0)</f>
        <v>0</v>
      </c>
      <c r="GB149" s="142" t="e">
        <f>VLOOKUP(F149,Профиль!A149:EI1663,2,FALSE)</f>
        <v>#N/A</v>
      </c>
      <c r="GC149" s="142" t="str">
        <f>IF(GA149&gt;0,VLOOKUP(Бланк!$I$20,D149:F149,3,FALSE),"")</f>
        <v/>
      </c>
      <c r="GD149" s="142" t="e">
        <f t="shared" si="113"/>
        <v>#N/A</v>
      </c>
      <c r="GE149" s="142" t="e">
        <f t="shared" si="114"/>
        <v>#N/A</v>
      </c>
      <c r="GF149" s="142" t="str">
        <f>IF(ISERROR(GE149),"",INDEX(Профиль!$B$2:FV347,GE149,2))</f>
        <v/>
      </c>
      <c r="GG149" s="142" t="e">
        <f t="shared" si="115"/>
        <v>#N/A</v>
      </c>
      <c r="GI149" s="142" t="str">
        <f t="shared" si="116"/>
        <v/>
      </c>
      <c r="GJ149" s="142" t="e">
        <f t="shared" si="117"/>
        <v>#N/A</v>
      </c>
      <c r="HA149" s="142">
        <f>IF(ISNUMBER(SEARCH(Бланк!$I$22,D149)),MAX($HA$1:HA148)+1,0)</f>
        <v>0</v>
      </c>
      <c r="HB149" s="142" t="e">
        <f>VLOOKUP(F149,Профиль!A149:FI1663,2,FALSE)</f>
        <v>#N/A</v>
      </c>
      <c r="HC149" s="142" t="str">
        <f>IF(HA149&gt;0,VLOOKUP(Бланк!$I$22,D149:F149,3,FALSE),"")</f>
        <v/>
      </c>
      <c r="HD149" s="142" t="e">
        <f t="shared" si="118"/>
        <v>#N/A</v>
      </c>
      <c r="HE149" s="142" t="e">
        <f t="shared" si="119"/>
        <v>#N/A</v>
      </c>
      <c r="HF149" s="142" t="str">
        <f>IF(ISERROR(HE149),"",INDEX(Профиль!$B$2:GV347,HE149,2))</f>
        <v/>
      </c>
      <c r="HG149" s="142" t="e">
        <f t="shared" si="120"/>
        <v>#N/A</v>
      </c>
      <c r="IA149" s="142">
        <f>IF(ISNUMBER(SEARCH(Бланк!$I$24,D149)),MAX($IA$1:IA148)+1,0)</f>
        <v>0</v>
      </c>
      <c r="IB149" s="142" t="e">
        <f>VLOOKUP(F149,Профиль!A149:GI1663,2,FALSE)</f>
        <v>#N/A</v>
      </c>
      <c r="IC149" s="142" t="str">
        <f>IF(IA149&gt;0,VLOOKUP(Бланк!$I$24,D149:F149,3,FALSE),"")</f>
        <v/>
      </c>
      <c r="ID149" s="142" t="e">
        <f t="shared" si="121"/>
        <v>#N/A</v>
      </c>
      <c r="IE149" s="142" t="e">
        <f t="shared" si="122"/>
        <v>#N/A</v>
      </c>
      <c r="IF149" s="142" t="str">
        <f>IF(ISERROR(IE149),"",INDEX(Профиль!$B$2:HV347,IE149,2))</f>
        <v/>
      </c>
      <c r="IG149" s="142" t="e">
        <f>VLOOKUP(ROW(EA148),IA$2:$IC$201,3,FALSE)</f>
        <v>#N/A</v>
      </c>
      <c r="IJ149" s="142" t="e">
        <f t="shared" si="123"/>
        <v>#N/A</v>
      </c>
    </row>
    <row r="150" spans="1:244" x14ac:dyDescent="0.25">
      <c r="A150" s="142">
        <v>150</v>
      </c>
      <c r="B150" s="142">
        <f>IF(AND($E$1="ПУСТО",Профиль!B150&lt;&gt;""),MAX($B$1:B149)+1,IF(ISNUMBER(SEARCH($E$1,Профиль!G150)),MAX($B$1:B149)+1,0))</f>
        <v>0</v>
      </c>
      <c r="D150" s="142" t="str">
        <f>IF(ISERROR(F150),"",INDEX(Профиль!$B$2:$E$1001,F150,1))</f>
        <v/>
      </c>
      <c r="E150" s="142" t="str">
        <f>IF(ISERROR(F150),"",INDEX(Профиль!$B$2:$E$1001,F150,2))</f>
        <v/>
      </c>
      <c r="F150" s="142" t="e">
        <f>MATCH(ROW(A149),$B$2:B156,0)</f>
        <v>#N/A</v>
      </c>
      <c r="G150" s="142" t="str">
        <f>IF(AND(COUNTIF(D$2:D150,D150)=1,D150&lt;&gt;""),COUNT(G$1:G149)+1,"")</f>
        <v/>
      </c>
      <c r="H150" s="142" t="str">
        <f t="shared" si="88"/>
        <v/>
      </c>
      <c r="I150" s="142" t="e">
        <f t="shared" si="89"/>
        <v>#N/A</v>
      </c>
      <c r="J150" s="142">
        <f>IF(ISNUMBER(SEARCH(Бланк!$I$6,D150)),MAX($J$1:J149)+1,0)</f>
        <v>0</v>
      </c>
      <c r="K150" s="142" t="e">
        <f>VLOOKUP(F150,Профиль!A150:AI1664,2,FALSE)</f>
        <v>#N/A</v>
      </c>
      <c r="L150" s="142" t="str">
        <f>IF(J150&gt;0,VLOOKUP(Бланк!$I$6,D150:F160,3,FALSE),"")</f>
        <v/>
      </c>
      <c r="M150" s="142" t="e">
        <f t="shared" si="90"/>
        <v>#N/A</v>
      </c>
      <c r="N150" s="142" t="e">
        <f t="shared" si="91"/>
        <v>#N/A</v>
      </c>
      <c r="O150" s="142" t="str">
        <f>IF(ISERROR(N150),"",INDEX(Профиль!$B$2:DD15154,N150,2))</f>
        <v/>
      </c>
      <c r="P150" s="142" t="e">
        <f t="shared" si="92"/>
        <v>#N/A</v>
      </c>
      <c r="Q150" s="142">
        <f>IF(ISNUMBER(SEARCH(Бланк!$K$6,O150)),MAX($Q$1:Q149)+1,0)</f>
        <v>0</v>
      </c>
      <c r="R150" s="142" t="str">
        <f t="shared" si="93"/>
        <v/>
      </c>
      <c r="S150" s="142" t="e">
        <f t="shared" si="94"/>
        <v>#N/A</v>
      </c>
      <c r="AA150" s="142">
        <f>IF(ISNUMBER(SEARCH(Бланк!$I$8,D150)),MAX($AA$1:AA149)+1,0)</f>
        <v>0</v>
      </c>
      <c r="AB150" s="142" t="e">
        <f>VLOOKUP(F150,Профиль!A150:AI1664,2,FALSE)</f>
        <v>#N/A</v>
      </c>
      <c r="AC150" s="142" t="str">
        <f>IF(AA150&gt;0,VLOOKUP(Бланк!$I$8,D150:F150,3,FALSE),"")</f>
        <v/>
      </c>
      <c r="AD150" s="142" t="e">
        <f t="shared" si="95"/>
        <v>#N/A</v>
      </c>
      <c r="BA150" s="142">
        <f>IF(ISNUMBER(SEARCH(Бланк!$I$10,D150)),MAX($BA$1:BA149)+1,0)</f>
        <v>0</v>
      </c>
      <c r="BB150" s="142" t="e">
        <f>VLOOKUP(F150,Профиль!A150:AI1664,2,FALSE)</f>
        <v>#N/A</v>
      </c>
      <c r="BC150" s="142" t="str">
        <f>IF(BA150&gt;0,VLOOKUP(Бланк!$I$10,D150:F150,3,FALSE),"")</f>
        <v/>
      </c>
      <c r="BD150" s="142" t="e">
        <f t="shared" si="96"/>
        <v>#N/A</v>
      </c>
      <c r="BE150" s="142" t="e">
        <f t="shared" si="97"/>
        <v>#N/A</v>
      </c>
      <c r="CA150" s="142">
        <f>IF(ISNUMBER(SEARCH(Бланк!$I$12,D150)),MAX($CA$1:CA149)+1,0)</f>
        <v>0</v>
      </c>
      <c r="CB150" s="142" t="e">
        <f>VLOOKUP(F150,Профиль!A150:AI1664,2,FALSE)</f>
        <v>#N/A</v>
      </c>
      <c r="CC150" s="142" t="str">
        <f>IF(CA150&gt;0,VLOOKUP(Бланк!$I$12,D150:F150,3,FALSE),"")</f>
        <v/>
      </c>
      <c r="CD150" s="142" t="e">
        <f t="shared" si="98"/>
        <v>#N/A</v>
      </c>
      <c r="CE150" s="142" t="e">
        <f t="shared" si="99"/>
        <v>#N/A</v>
      </c>
      <c r="CF150" s="142" t="str">
        <f>IF(ISERROR(CE150),"",INDEX(Профиль!$B$2:BV348,CE150,2))</f>
        <v/>
      </c>
      <c r="CG150" s="142" t="e">
        <f t="shared" si="100"/>
        <v>#N/A</v>
      </c>
      <c r="CI150" s="142" t="str">
        <f t="shared" si="101"/>
        <v/>
      </c>
      <c r="DA150" s="142">
        <f>IF(ISNUMBER(SEARCH(Бланк!$I$14,D150)),MAX($DA$1:DA149)+1,0)</f>
        <v>0</v>
      </c>
      <c r="DB150" s="142" t="e">
        <f>VLOOKUP(F150,Профиль!A150:BI1664,2,FALSE)</f>
        <v>#N/A</v>
      </c>
      <c r="DC150" s="142" t="str">
        <f>IF(DA150&gt;0,VLOOKUP(Бланк!$I$14,D150:F150,3,FALSE),"")</f>
        <v/>
      </c>
      <c r="DD150" s="142" t="e">
        <f t="shared" si="102"/>
        <v>#N/A</v>
      </c>
      <c r="DE150" s="142" t="e">
        <f t="shared" si="103"/>
        <v>#N/A</v>
      </c>
      <c r="DF150" s="142" t="str">
        <f>IF(ISERROR(DE150),"",INDEX(Профиль!$B$2:CV348,DE150,2))</f>
        <v/>
      </c>
      <c r="DG150" s="142" t="e">
        <f t="shared" si="104"/>
        <v>#N/A</v>
      </c>
      <c r="EA150" s="142">
        <f>IF(ISNUMBER(SEARCH(Бланк!$I$16,D150)),MAX($EA$1:EA149)+1,0)</f>
        <v>0</v>
      </c>
      <c r="EB150" s="142" t="e">
        <f>VLOOKUP(F150,Профиль!A150:CI1664,2,FALSE)</f>
        <v>#N/A</v>
      </c>
      <c r="EC150" s="142" t="str">
        <f>IF(EA150&gt;0,VLOOKUP(Бланк!$I$16,D150:F150,3,FALSE),"")</f>
        <v/>
      </c>
      <c r="ED150" s="142" t="e">
        <f t="shared" si="105"/>
        <v>#N/A</v>
      </c>
      <c r="EE150" s="142" t="e">
        <f t="shared" si="106"/>
        <v>#N/A</v>
      </c>
      <c r="EF150" s="142" t="str">
        <f>IF(ISERROR(EE150),"",INDEX(Профиль!$B$2:DV348,EE150,2))</f>
        <v/>
      </c>
      <c r="EG150" s="142" t="e">
        <f t="shared" si="107"/>
        <v>#N/A</v>
      </c>
      <c r="FA150" s="142">
        <f>IF(ISNUMBER(SEARCH(Бланк!$I$18,D150)),MAX($FA$1:FA149)+1,0)</f>
        <v>0</v>
      </c>
      <c r="FB150" s="142" t="e">
        <f>VLOOKUP(F150,Профиль!A150:DI1664,2,FALSE)</f>
        <v>#N/A</v>
      </c>
      <c r="FC150" s="142" t="str">
        <f>IF(FA150&gt;0,VLOOKUP(Бланк!$I$18,D150:F150,3,FALSE),"")</f>
        <v/>
      </c>
      <c r="FD150" s="142" t="e">
        <f t="shared" si="108"/>
        <v>#N/A</v>
      </c>
      <c r="FE150" s="142" t="e">
        <f t="shared" si="109"/>
        <v>#N/A</v>
      </c>
      <c r="FF150" s="142" t="str">
        <f>IF(ISERROR(FE150),"",INDEX(Профиль!$B$2:EV348,FE150,2))</f>
        <v/>
      </c>
      <c r="FG150" s="142" t="e">
        <f t="shared" si="110"/>
        <v>#N/A</v>
      </c>
      <c r="FI150" s="142" t="str">
        <f t="shared" si="111"/>
        <v/>
      </c>
      <c r="FJ150" s="142" t="e">
        <f t="shared" si="112"/>
        <v>#N/A</v>
      </c>
      <c r="GA150" s="142">
        <f>IF(ISNUMBER(SEARCH(Бланк!$I$20,D150)),MAX($GA$1:GA149)+1,0)</f>
        <v>0</v>
      </c>
      <c r="GB150" s="142" t="e">
        <f>VLOOKUP(F150,Профиль!A150:EI1664,2,FALSE)</f>
        <v>#N/A</v>
      </c>
      <c r="GC150" s="142" t="str">
        <f>IF(GA150&gt;0,VLOOKUP(Бланк!$I$20,D150:F150,3,FALSE),"")</f>
        <v/>
      </c>
      <c r="GD150" s="142" t="e">
        <f t="shared" si="113"/>
        <v>#N/A</v>
      </c>
      <c r="GE150" s="142" t="e">
        <f t="shared" si="114"/>
        <v>#N/A</v>
      </c>
      <c r="GF150" s="142" t="str">
        <f>IF(ISERROR(GE150),"",INDEX(Профиль!$B$2:FV348,GE150,2))</f>
        <v/>
      </c>
      <c r="GG150" s="142" t="e">
        <f t="shared" si="115"/>
        <v>#N/A</v>
      </c>
      <c r="GI150" s="142" t="str">
        <f t="shared" si="116"/>
        <v/>
      </c>
      <c r="GJ150" s="142" t="e">
        <f t="shared" si="117"/>
        <v>#N/A</v>
      </c>
      <c r="HA150" s="142">
        <f>IF(ISNUMBER(SEARCH(Бланк!$I$22,D150)),MAX($HA$1:HA149)+1,0)</f>
        <v>0</v>
      </c>
      <c r="HB150" s="142" t="e">
        <f>VLOOKUP(F150,Профиль!A150:FI1664,2,FALSE)</f>
        <v>#N/A</v>
      </c>
      <c r="HC150" s="142" t="str">
        <f>IF(HA150&gt;0,VLOOKUP(Бланк!$I$22,D150:F150,3,FALSE),"")</f>
        <v/>
      </c>
      <c r="HD150" s="142" t="e">
        <f t="shared" si="118"/>
        <v>#N/A</v>
      </c>
      <c r="HE150" s="142" t="e">
        <f t="shared" si="119"/>
        <v>#N/A</v>
      </c>
      <c r="HF150" s="142" t="str">
        <f>IF(ISERROR(HE150),"",INDEX(Профиль!$B$2:GV348,HE150,2))</f>
        <v/>
      </c>
      <c r="HG150" s="142" t="e">
        <f t="shared" si="120"/>
        <v>#N/A</v>
      </c>
      <c r="IA150" s="142">
        <f>IF(ISNUMBER(SEARCH(Бланк!$I$24,D150)),MAX($IA$1:IA149)+1,0)</f>
        <v>0</v>
      </c>
      <c r="IB150" s="142" t="e">
        <f>VLOOKUP(F150,Профиль!A150:GI1664,2,FALSE)</f>
        <v>#N/A</v>
      </c>
      <c r="IC150" s="142" t="str">
        <f>IF(IA150&gt;0,VLOOKUP(Бланк!$I$24,D150:F150,3,FALSE),"")</f>
        <v/>
      </c>
      <c r="ID150" s="142" t="e">
        <f t="shared" si="121"/>
        <v>#N/A</v>
      </c>
      <c r="IE150" s="142" t="e">
        <f t="shared" si="122"/>
        <v>#N/A</v>
      </c>
      <c r="IF150" s="142" t="str">
        <f>IF(ISERROR(IE150),"",INDEX(Профиль!$B$2:HV348,IE150,2))</f>
        <v/>
      </c>
      <c r="IG150" s="142" t="e">
        <f>VLOOKUP(ROW(EA149),IA$2:$IC$201,3,FALSE)</f>
        <v>#N/A</v>
      </c>
      <c r="IJ150" s="142" t="e">
        <f t="shared" si="123"/>
        <v>#N/A</v>
      </c>
    </row>
    <row r="151" spans="1:244" x14ac:dyDescent="0.25">
      <c r="A151" s="142">
        <v>151</v>
      </c>
      <c r="B151" s="142">
        <f>IF(AND($E$1="ПУСТО",Профиль!B151&lt;&gt;""),MAX($B$1:B150)+1,IF(ISNUMBER(SEARCH($E$1,Профиль!G151)),MAX($B$1:B150)+1,0))</f>
        <v>0</v>
      </c>
      <c r="D151" s="142" t="str">
        <f>IF(ISERROR(F151),"",INDEX(Профиль!$B$2:$E$1001,F151,1))</f>
        <v/>
      </c>
      <c r="E151" s="142" t="str">
        <f>IF(ISERROR(F151),"",INDEX(Профиль!$B$2:$E$1001,F151,2))</f>
        <v/>
      </c>
      <c r="F151" s="142" t="e">
        <f>MATCH(ROW(A150),$B$2:B157,0)</f>
        <v>#N/A</v>
      </c>
      <c r="G151" s="142" t="str">
        <f>IF(AND(COUNTIF(D$2:D151,D151)=1,D151&lt;&gt;""),COUNT(G$1:G150)+1,"")</f>
        <v/>
      </c>
      <c r="H151" s="142" t="str">
        <f t="shared" si="88"/>
        <v/>
      </c>
      <c r="I151" s="142" t="e">
        <f t="shared" si="89"/>
        <v>#N/A</v>
      </c>
      <c r="J151" s="142">
        <f>IF(ISNUMBER(SEARCH(Бланк!$I$6,D151)),MAX($J$1:J150)+1,0)</f>
        <v>0</v>
      </c>
      <c r="K151" s="142" t="e">
        <f>VLOOKUP(F151,Профиль!A151:AI1665,2,FALSE)</f>
        <v>#N/A</v>
      </c>
      <c r="L151" s="142" t="str">
        <f>IF(J151&gt;0,VLOOKUP(Бланк!$I$6,D151:F161,3,FALSE),"")</f>
        <v/>
      </c>
      <c r="M151" s="142" t="e">
        <f t="shared" si="90"/>
        <v>#N/A</v>
      </c>
      <c r="N151" s="142" t="e">
        <f t="shared" si="91"/>
        <v>#N/A</v>
      </c>
      <c r="O151" s="142" t="str">
        <f>IF(ISERROR(N151),"",INDEX(Профиль!$B$2:DD15155,N151,2))</f>
        <v/>
      </c>
      <c r="P151" s="142" t="e">
        <f t="shared" si="92"/>
        <v>#N/A</v>
      </c>
      <c r="Q151" s="142">
        <f>IF(ISNUMBER(SEARCH(Бланк!$K$6,O151)),MAX($Q$1:Q150)+1,0)</f>
        <v>0</v>
      </c>
      <c r="R151" s="142" t="str">
        <f t="shared" si="93"/>
        <v/>
      </c>
      <c r="S151" s="142" t="e">
        <f t="shared" si="94"/>
        <v>#N/A</v>
      </c>
      <c r="AA151" s="142">
        <f>IF(ISNUMBER(SEARCH(Бланк!$I$8,D151)),MAX($AA$1:AA150)+1,0)</f>
        <v>0</v>
      </c>
      <c r="AB151" s="142" t="e">
        <f>VLOOKUP(F151,Профиль!A151:AI1665,2,FALSE)</f>
        <v>#N/A</v>
      </c>
      <c r="AC151" s="142" t="str">
        <f>IF(AA151&gt;0,VLOOKUP(Бланк!$I$8,D151:F151,3,FALSE),"")</f>
        <v/>
      </c>
      <c r="AD151" s="142" t="e">
        <f t="shared" si="95"/>
        <v>#N/A</v>
      </c>
      <c r="BA151" s="142">
        <f>IF(ISNUMBER(SEARCH(Бланк!$I$10,D151)),MAX($BA$1:BA150)+1,0)</f>
        <v>0</v>
      </c>
      <c r="BB151" s="142" t="e">
        <f>VLOOKUP(F151,Профиль!A151:AI1665,2,FALSE)</f>
        <v>#N/A</v>
      </c>
      <c r="BC151" s="142" t="str">
        <f>IF(BA151&gt;0,VLOOKUP(Бланк!$I$10,D151:F151,3,FALSE),"")</f>
        <v/>
      </c>
      <c r="BD151" s="142" t="e">
        <f t="shared" si="96"/>
        <v>#N/A</v>
      </c>
      <c r="BE151" s="142" t="e">
        <f t="shared" si="97"/>
        <v>#N/A</v>
      </c>
      <c r="CA151" s="142">
        <f>IF(ISNUMBER(SEARCH(Бланк!$I$12,D151)),MAX($CA$1:CA150)+1,0)</f>
        <v>0</v>
      </c>
      <c r="CB151" s="142" t="e">
        <f>VLOOKUP(F151,Профиль!A151:AI1665,2,FALSE)</f>
        <v>#N/A</v>
      </c>
      <c r="CC151" s="142" t="str">
        <f>IF(CA151&gt;0,VLOOKUP(Бланк!$I$12,D151:F151,3,FALSE),"")</f>
        <v/>
      </c>
      <c r="CD151" s="142" t="e">
        <f t="shared" si="98"/>
        <v>#N/A</v>
      </c>
      <c r="CE151" s="142" t="e">
        <f t="shared" si="99"/>
        <v>#N/A</v>
      </c>
      <c r="CF151" s="142" t="str">
        <f>IF(ISERROR(CE151),"",INDEX(Профиль!$B$2:BV349,CE151,2))</f>
        <v/>
      </c>
      <c r="CG151" s="142" t="e">
        <f t="shared" si="100"/>
        <v>#N/A</v>
      </c>
      <c r="CI151" s="142" t="str">
        <f t="shared" si="101"/>
        <v/>
      </c>
      <c r="DA151" s="142">
        <f>IF(ISNUMBER(SEARCH(Бланк!$I$14,D151)),MAX($DA$1:DA150)+1,0)</f>
        <v>0</v>
      </c>
      <c r="DB151" s="142" t="e">
        <f>VLOOKUP(F151,Профиль!A151:BI1665,2,FALSE)</f>
        <v>#N/A</v>
      </c>
      <c r="DC151" s="142" t="str">
        <f>IF(DA151&gt;0,VLOOKUP(Бланк!$I$14,D151:F151,3,FALSE),"")</f>
        <v/>
      </c>
      <c r="DD151" s="142" t="e">
        <f t="shared" si="102"/>
        <v>#N/A</v>
      </c>
      <c r="DE151" s="142" t="e">
        <f t="shared" si="103"/>
        <v>#N/A</v>
      </c>
      <c r="DF151" s="142" t="str">
        <f>IF(ISERROR(DE151),"",INDEX(Профиль!$B$2:CV349,DE151,2))</f>
        <v/>
      </c>
      <c r="DG151" s="142" t="e">
        <f t="shared" si="104"/>
        <v>#N/A</v>
      </c>
      <c r="EA151" s="142">
        <f>IF(ISNUMBER(SEARCH(Бланк!$I$16,D151)),MAX($EA$1:EA150)+1,0)</f>
        <v>0</v>
      </c>
      <c r="EB151" s="142" t="e">
        <f>VLOOKUP(F151,Профиль!A151:CI1665,2,FALSE)</f>
        <v>#N/A</v>
      </c>
      <c r="EC151" s="142" t="str">
        <f>IF(EA151&gt;0,VLOOKUP(Бланк!$I$16,D151:F151,3,FALSE),"")</f>
        <v/>
      </c>
      <c r="ED151" s="142" t="e">
        <f t="shared" si="105"/>
        <v>#N/A</v>
      </c>
      <c r="EE151" s="142" t="e">
        <f t="shared" si="106"/>
        <v>#N/A</v>
      </c>
      <c r="EF151" s="142" t="str">
        <f>IF(ISERROR(EE151),"",INDEX(Профиль!$B$2:DV349,EE151,2))</f>
        <v/>
      </c>
      <c r="EG151" s="142" t="e">
        <f t="shared" si="107"/>
        <v>#N/A</v>
      </c>
      <c r="FA151" s="142">
        <f>IF(ISNUMBER(SEARCH(Бланк!$I$18,D151)),MAX($FA$1:FA150)+1,0)</f>
        <v>0</v>
      </c>
      <c r="FB151" s="142" t="e">
        <f>VLOOKUP(F151,Профиль!A151:DI1665,2,FALSE)</f>
        <v>#N/A</v>
      </c>
      <c r="FC151" s="142" t="str">
        <f>IF(FA151&gt;0,VLOOKUP(Бланк!$I$18,D151:F151,3,FALSE),"")</f>
        <v/>
      </c>
      <c r="FD151" s="142" t="e">
        <f t="shared" si="108"/>
        <v>#N/A</v>
      </c>
      <c r="FE151" s="142" t="e">
        <f t="shared" si="109"/>
        <v>#N/A</v>
      </c>
      <c r="FF151" s="142" t="str">
        <f>IF(ISERROR(FE151),"",INDEX(Профиль!$B$2:EV349,FE151,2))</f>
        <v/>
      </c>
      <c r="FG151" s="142" t="e">
        <f t="shared" si="110"/>
        <v>#N/A</v>
      </c>
      <c r="FI151" s="142" t="str">
        <f t="shared" si="111"/>
        <v/>
      </c>
      <c r="FJ151" s="142" t="e">
        <f t="shared" si="112"/>
        <v>#N/A</v>
      </c>
      <c r="GA151" s="142">
        <f>IF(ISNUMBER(SEARCH(Бланк!$I$20,D151)),MAX($GA$1:GA150)+1,0)</f>
        <v>0</v>
      </c>
      <c r="GB151" s="142" t="e">
        <f>VLOOKUP(F151,Профиль!A151:EI1665,2,FALSE)</f>
        <v>#N/A</v>
      </c>
      <c r="GC151" s="142" t="str">
        <f>IF(GA151&gt;0,VLOOKUP(Бланк!$I$20,D151:F151,3,FALSE),"")</f>
        <v/>
      </c>
      <c r="GD151" s="142" t="e">
        <f t="shared" si="113"/>
        <v>#N/A</v>
      </c>
      <c r="GE151" s="142" t="e">
        <f t="shared" si="114"/>
        <v>#N/A</v>
      </c>
      <c r="GF151" s="142" t="str">
        <f>IF(ISERROR(GE151),"",INDEX(Профиль!$B$2:FV349,GE151,2))</f>
        <v/>
      </c>
      <c r="GG151" s="142" t="e">
        <f t="shared" si="115"/>
        <v>#N/A</v>
      </c>
      <c r="GI151" s="142" t="str">
        <f t="shared" si="116"/>
        <v/>
      </c>
      <c r="GJ151" s="142" t="e">
        <f t="shared" si="117"/>
        <v>#N/A</v>
      </c>
      <c r="HA151" s="142">
        <f>IF(ISNUMBER(SEARCH(Бланк!$I$22,D151)),MAX($HA$1:HA150)+1,0)</f>
        <v>0</v>
      </c>
      <c r="HB151" s="142" t="e">
        <f>VLOOKUP(F151,Профиль!A151:FI1665,2,FALSE)</f>
        <v>#N/A</v>
      </c>
      <c r="HC151" s="142" t="str">
        <f>IF(HA151&gt;0,VLOOKUP(Бланк!$I$22,D151:F151,3,FALSE),"")</f>
        <v/>
      </c>
      <c r="HD151" s="142" t="e">
        <f t="shared" si="118"/>
        <v>#N/A</v>
      </c>
      <c r="HE151" s="142" t="e">
        <f t="shared" si="119"/>
        <v>#N/A</v>
      </c>
      <c r="HF151" s="142" t="str">
        <f>IF(ISERROR(HE151),"",INDEX(Профиль!$B$2:GV349,HE151,2))</f>
        <v/>
      </c>
      <c r="HG151" s="142" t="e">
        <f t="shared" si="120"/>
        <v>#N/A</v>
      </c>
      <c r="IA151" s="142">
        <f>IF(ISNUMBER(SEARCH(Бланк!$I$24,D151)),MAX($IA$1:IA150)+1,0)</f>
        <v>0</v>
      </c>
      <c r="IB151" s="142" t="e">
        <f>VLOOKUP(F151,Профиль!A151:GI1665,2,FALSE)</f>
        <v>#N/A</v>
      </c>
      <c r="IC151" s="142" t="str">
        <f>IF(IA151&gt;0,VLOOKUP(Бланк!$I$24,D151:F151,3,FALSE),"")</f>
        <v/>
      </c>
      <c r="ID151" s="142" t="e">
        <f t="shared" si="121"/>
        <v>#N/A</v>
      </c>
      <c r="IE151" s="142" t="e">
        <f t="shared" si="122"/>
        <v>#N/A</v>
      </c>
      <c r="IF151" s="142" t="str">
        <f>IF(ISERROR(IE151),"",INDEX(Профиль!$B$2:HV349,IE151,2))</f>
        <v/>
      </c>
      <c r="IG151" s="142" t="e">
        <f>VLOOKUP(ROW(EA150),IA$2:$IC$201,3,FALSE)</f>
        <v>#N/A</v>
      </c>
      <c r="IJ151" s="142" t="e">
        <f t="shared" si="123"/>
        <v>#N/A</v>
      </c>
    </row>
    <row r="152" spans="1:244" x14ac:dyDescent="0.25">
      <c r="A152" s="142">
        <v>152</v>
      </c>
      <c r="B152" s="142">
        <f>IF(AND($E$1="ПУСТО",Профиль!B152&lt;&gt;""),MAX($B$1:B151)+1,IF(ISNUMBER(SEARCH($E$1,Профиль!G152)),MAX($B$1:B151)+1,0))</f>
        <v>0</v>
      </c>
      <c r="D152" s="142" t="str">
        <f>IF(ISERROR(F152),"",INDEX(Профиль!$B$2:$E$1001,F152,1))</f>
        <v/>
      </c>
      <c r="E152" s="142" t="str">
        <f>IF(ISERROR(F152),"",INDEX(Профиль!$B$2:$E$1001,F152,2))</f>
        <v/>
      </c>
      <c r="F152" s="142" t="e">
        <f>MATCH(ROW(A151),$B$2:B158,0)</f>
        <v>#N/A</v>
      </c>
      <c r="G152" s="142" t="str">
        <f>IF(AND(COUNTIF(D$2:D152,D152)=1,D152&lt;&gt;""),COUNT(G$1:G151)+1,"")</f>
        <v/>
      </c>
      <c r="H152" s="142" t="str">
        <f t="shared" si="88"/>
        <v/>
      </c>
      <c r="I152" s="142" t="e">
        <f t="shared" si="89"/>
        <v>#N/A</v>
      </c>
      <c r="J152" s="142">
        <f>IF(ISNUMBER(SEARCH(Бланк!$I$6,D152)),MAX($J$1:J151)+1,0)</f>
        <v>0</v>
      </c>
      <c r="K152" s="142" t="e">
        <f>VLOOKUP(F152,Профиль!A152:AI1666,2,FALSE)</f>
        <v>#N/A</v>
      </c>
      <c r="L152" s="142" t="str">
        <f>IF(J152&gt;0,VLOOKUP(Бланк!$I$6,D152:F162,3,FALSE),"")</f>
        <v/>
      </c>
      <c r="M152" s="142" t="e">
        <f t="shared" si="90"/>
        <v>#N/A</v>
      </c>
      <c r="N152" s="142" t="e">
        <f t="shared" si="91"/>
        <v>#N/A</v>
      </c>
      <c r="O152" s="142" t="str">
        <f>IF(ISERROR(N152),"",INDEX(Профиль!$B$2:DD15156,N152,2))</f>
        <v/>
      </c>
      <c r="P152" s="142" t="e">
        <f t="shared" si="92"/>
        <v>#N/A</v>
      </c>
      <c r="Q152" s="142">
        <f>IF(ISNUMBER(SEARCH(Бланк!$K$6,O152)),MAX($Q$1:Q151)+1,0)</f>
        <v>0</v>
      </c>
      <c r="R152" s="142" t="str">
        <f t="shared" si="93"/>
        <v/>
      </c>
      <c r="S152" s="142" t="e">
        <f t="shared" si="94"/>
        <v>#N/A</v>
      </c>
      <c r="AA152" s="142">
        <f>IF(ISNUMBER(SEARCH(Бланк!$I$8,D152)),MAX($AA$1:AA151)+1,0)</f>
        <v>0</v>
      </c>
      <c r="AB152" s="142" t="e">
        <f>VLOOKUP(F152,Профиль!A152:AI1666,2,FALSE)</f>
        <v>#N/A</v>
      </c>
      <c r="AC152" s="142" t="str">
        <f>IF(AA152&gt;0,VLOOKUP(Бланк!$I$8,D152:F152,3,FALSE),"")</f>
        <v/>
      </c>
      <c r="AD152" s="142" t="e">
        <f t="shared" si="95"/>
        <v>#N/A</v>
      </c>
      <c r="BA152" s="142">
        <f>IF(ISNUMBER(SEARCH(Бланк!$I$10,D152)),MAX($BA$1:BA151)+1,0)</f>
        <v>0</v>
      </c>
      <c r="BB152" s="142" t="e">
        <f>VLOOKUP(F152,Профиль!A152:AI1666,2,FALSE)</f>
        <v>#N/A</v>
      </c>
      <c r="BC152" s="142" t="str">
        <f>IF(BA152&gt;0,VLOOKUP(Бланк!$I$10,D152:F152,3,FALSE),"")</f>
        <v/>
      </c>
      <c r="BD152" s="142" t="e">
        <f t="shared" si="96"/>
        <v>#N/A</v>
      </c>
      <c r="BE152" s="142" t="e">
        <f t="shared" si="97"/>
        <v>#N/A</v>
      </c>
      <c r="CA152" s="142">
        <f>IF(ISNUMBER(SEARCH(Бланк!$I$12,D152)),MAX($CA$1:CA151)+1,0)</f>
        <v>0</v>
      </c>
      <c r="CB152" s="142" t="e">
        <f>VLOOKUP(F152,Профиль!A152:AI1666,2,FALSE)</f>
        <v>#N/A</v>
      </c>
      <c r="CC152" s="142" t="str">
        <f>IF(CA152&gt;0,VLOOKUP(Бланк!$I$12,D152:F152,3,FALSE),"")</f>
        <v/>
      </c>
      <c r="CD152" s="142" t="e">
        <f t="shared" si="98"/>
        <v>#N/A</v>
      </c>
      <c r="CE152" s="142" t="e">
        <f t="shared" si="99"/>
        <v>#N/A</v>
      </c>
      <c r="CF152" s="142" t="str">
        <f>IF(ISERROR(CE152),"",INDEX(Профиль!$B$2:BV350,CE152,2))</f>
        <v/>
      </c>
      <c r="CG152" s="142" t="e">
        <f t="shared" si="100"/>
        <v>#N/A</v>
      </c>
      <c r="CI152" s="142" t="str">
        <f t="shared" si="101"/>
        <v/>
      </c>
      <c r="DA152" s="142">
        <f>IF(ISNUMBER(SEARCH(Бланк!$I$14,D152)),MAX($DA$1:DA151)+1,0)</f>
        <v>0</v>
      </c>
      <c r="DB152" s="142" t="e">
        <f>VLOOKUP(F152,Профиль!A152:BI1666,2,FALSE)</f>
        <v>#N/A</v>
      </c>
      <c r="DC152" s="142" t="str">
        <f>IF(DA152&gt;0,VLOOKUP(Бланк!$I$14,D152:F152,3,FALSE),"")</f>
        <v/>
      </c>
      <c r="DD152" s="142" t="e">
        <f t="shared" si="102"/>
        <v>#N/A</v>
      </c>
      <c r="DE152" s="142" t="e">
        <f t="shared" si="103"/>
        <v>#N/A</v>
      </c>
      <c r="DF152" s="142" t="str">
        <f>IF(ISERROR(DE152),"",INDEX(Профиль!$B$2:CV350,DE152,2))</f>
        <v/>
      </c>
      <c r="DG152" s="142" t="e">
        <f t="shared" si="104"/>
        <v>#N/A</v>
      </c>
      <c r="EA152" s="142">
        <f>IF(ISNUMBER(SEARCH(Бланк!$I$16,D152)),MAX($EA$1:EA151)+1,0)</f>
        <v>0</v>
      </c>
      <c r="EB152" s="142" t="e">
        <f>VLOOKUP(F152,Профиль!A152:CI1666,2,FALSE)</f>
        <v>#N/A</v>
      </c>
      <c r="EC152" s="142" t="str">
        <f>IF(EA152&gt;0,VLOOKUP(Бланк!$I$16,D152:F152,3,FALSE),"")</f>
        <v/>
      </c>
      <c r="ED152" s="142" t="e">
        <f t="shared" si="105"/>
        <v>#N/A</v>
      </c>
      <c r="EE152" s="142" t="e">
        <f t="shared" si="106"/>
        <v>#N/A</v>
      </c>
      <c r="EF152" s="142" t="str">
        <f>IF(ISERROR(EE152),"",INDEX(Профиль!$B$2:DV350,EE152,2))</f>
        <v/>
      </c>
      <c r="EG152" s="142" t="e">
        <f t="shared" si="107"/>
        <v>#N/A</v>
      </c>
      <c r="FA152" s="142">
        <f>IF(ISNUMBER(SEARCH(Бланк!$I$18,D152)),MAX($FA$1:FA151)+1,0)</f>
        <v>0</v>
      </c>
      <c r="FB152" s="142" t="e">
        <f>VLOOKUP(F152,Профиль!A152:DI1666,2,FALSE)</f>
        <v>#N/A</v>
      </c>
      <c r="FC152" s="142" t="str">
        <f>IF(FA152&gt;0,VLOOKUP(Бланк!$I$18,D152:F152,3,FALSE),"")</f>
        <v/>
      </c>
      <c r="FD152" s="142" t="e">
        <f t="shared" si="108"/>
        <v>#N/A</v>
      </c>
      <c r="FE152" s="142" t="e">
        <f t="shared" si="109"/>
        <v>#N/A</v>
      </c>
      <c r="FF152" s="142" t="str">
        <f>IF(ISERROR(FE152),"",INDEX(Профиль!$B$2:EV350,FE152,2))</f>
        <v/>
      </c>
      <c r="FG152" s="142" t="e">
        <f t="shared" si="110"/>
        <v>#N/A</v>
      </c>
      <c r="FI152" s="142" t="str">
        <f t="shared" si="111"/>
        <v/>
      </c>
      <c r="FJ152" s="142" t="e">
        <f t="shared" si="112"/>
        <v>#N/A</v>
      </c>
      <c r="GA152" s="142">
        <f>IF(ISNUMBER(SEARCH(Бланк!$I$20,D152)),MAX($GA$1:GA151)+1,0)</f>
        <v>0</v>
      </c>
      <c r="GB152" s="142" t="e">
        <f>VLOOKUP(F152,Профиль!A152:EI1666,2,FALSE)</f>
        <v>#N/A</v>
      </c>
      <c r="GC152" s="142" t="str">
        <f>IF(GA152&gt;0,VLOOKUP(Бланк!$I$20,D152:F152,3,FALSE),"")</f>
        <v/>
      </c>
      <c r="GD152" s="142" t="e">
        <f t="shared" si="113"/>
        <v>#N/A</v>
      </c>
      <c r="GE152" s="142" t="e">
        <f t="shared" si="114"/>
        <v>#N/A</v>
      </c>
      <c r="GF152" s="142" t="str">
        <f>IF(ISERROR(GE152),"",INDEX(Профиль!$B$2:FV350,GE152,2))</f>
        <v/>
      </c>
      <c r="GG152" s="142" t="e">
        <f t="shared" si="115"/>
        <v>#N/A</v>
      </c>
      <c r="GI152" s="142" t="str">
        <f t="shared" si="116"/>
        <v/>
      </c>
      <c r="GJ152" s="142" t="e">
        <f t="shared" si="117"/>
        <v>#N/A</v>
      </c>
      <c r="HA152" s="142">
        <f>IF(ISNUMBER(SEARCH(Бланк!$I$22,D152)),MAX($HA$1:HA151)+1,0)</f>
        <v>0</v>
      </c>
      <c r="HB152" s="142" t="e">
        <f>VLOOKUP(F152,Профиль!A152:FI1666,2,FALSE)</f>
        <v>#N/A</v>
      </c>
      <c r="HC152" s="142" t="str">
        <f>IF(HA152&gt;0,VLOOKUP(Бланк!$I$22,D152:F152,3,FALSE),"")</f>
        <v/>
      </c>
      <c r="HD152" s="142" t="e">
        <f t="shared" si="118"/>
        <v>#N/A</v>
      </c>
      <c r="HE152" s="142" t="e">
        <f t="shared" si="119"/>
        <v>#N/A</v>
      </c>
      <c r="HF152" s="142" t="str">
        <f>IF(ISERROR(HE152),"",INDEX(Профиль!$B$2:GV350,HE152,2))</f>
        <v/>
      </c>
      <c r="HG152" s="142" t="e">
        <f t="shared" si="120"/>
        <v>#N/A</v>
      </c>
      <c r="IA152" s="142">
        <f>IF(ISNUMBER(SEARCH(Бланк!$I$24,D152)),MAX($IA$1:IA151)+1,0)</f>
        <v>0</v>
      </c>
      <c r="IB152" s="142" t="e">
        <f>VLOOKUP(F152,Профиль!A152:GI1666,2,FALSE)</f>
        <v>#N/A</v>
      </c>
      <c r="IC152" s="142" t="str">
        <f>IF(IA152&gt;0,VLOOKUP(Бланк!$I$24,D152:F152,3,FALSE),"")</f>
        <v/>
      </c>
      <c r="ID152" s="142" t="e">
        <f t="shared" si="121"/>
        <v>#N/A</v>
      </c>
      <c r="IE152" s="142" t="e">
        <f t="shared" si="122"/>
        <v>#N/A</v>
      </c>
      <c r="IF152" s="142" t="str">
        <f>IF(ISERROR(IE152),"",INDEX(Профиль!$B$2:HV350,IE152,2))</f>
        <v/>
      </c>
      <c r="IG152" s="142" t="e">
        <f>VLOOKUP(ROW(EA151),IA$2:$IC$201,3,FALSE)</f>
        <v>#N/A</v>
      </c>
      <c r="IJ152" s="142" t="e">
        <f t="shared" si="123"/>
        <v>#N/A</v>
      </c>
    </row>
    <row r="153" spans="1:244" x14ac:dyDescent="0.25">
      <c r="A153" s="142">
        <v>153</v>
      </c>
      <c r="B153" s="142">
        <f>IF(AND($E$1="ПУСТО",Профиль!B153&lt;&gt;""),MAX($B$1:B152)+1,IF(ISNUMBER(SEARCH($E$1,Профиль!G153)),MAX($B$1:B152)+1,0))</f>
        <v>0</v>
      </c>
      <c r="D153" s="142" t="str">
        <f>IF(ISERROR(F153),"",INDEX(Профиль!$B$2:$E$1001,F153,1))</f>
        <v/>
      </c>
      <c r="E153" s="142" t="str">
        <f>IF(ISERROR(F153),"",INDEX(Профиль!$B$2:$E$1001,F153,2))</f>
        <v/>
      </c>
      <c r="F153" s="142" t="e">
        <f>MATCH(ROW(A152),$B$2:B159,0)</f>
        <v>#N/A</v>
      </c>
      <c r="G153" s="142" t="str">
        <f>IF(AND(COUNTIF(D$2:D153,D153)=1,D153&lt;&gt;""),COUNT(G$1:G152)+1,"")</f>
        <v/>
      </c>
      <c r="H153" s="142" t="str">
        <f t="shared" si="88"/>
        <v/>
      </c>
      <c r="I153" s="142" t="e">
        <f t="shared" si="89"/>
        <v>#N/A</v>
      </c>
      <c r="J153" s="142">
        <f>IF(ISNUMBER(SEARCH(Бланк!$I$6,D153)),MAX($J$1:J152)+1,0)</f>
        <v>0</v>
      </c>
      <c r="K153" s="142" t="e">
        <f>VLOOKUP(F153,Профиль!A153:AI1667,2,FALSE)</f>
        <v>#N/A</v>
      </c>
      <c r="L153" s="142" t="str">
        <f>IF(J153&gt;0,VLOOKUP(Бланк!$I$6,D153:F163,3,FALSE),"")</f>
        <v/>
      </c>
      <c r="M153" s="142" t="e">
        <f t="shared" si="90"/>
        <v>#N/A</v>
      </c>
      <c r="N153" s="142" t="e">
        <f t="shared" si="91"/>
        <v>#N/A</v>
      </c>
      <c r="O153" s="142" t="str">
        <f>IF(ISERROR(N153),"",INDEX(Профиль!$B$2:DD15157,N153,2))</f>
        <v/>
      </c>
      <c r="P153" s="142" t="e">
        <f t="shared" si="92"/>
        <v>#N/A</v>
      </c>
      <c r="Q153" s="142">
        <f>IF(ISNUMBER(SEARCH(Бланк!$K$6,O153)),MAX($Q$1:Q152)+1,0)</f>
        <v>0</v>
      </c>
      <c r="R153" s="142" t="str">
        <f t="shared" si="93"/>
        <v/>
      </c>
      <c r="S153" s="142" t="e">
        <f t="shared" si="94"/>
        <v>#N/A</v>
      </c>
      <c r="AA153" s="142">
        <f>IF(ISNUMBER(SEARCH(Бланк!$I$8,D153)),MAX($AA$1:AA152)+1,0)</f>
        <v>0</v>
      </c>
      <c r="AB153" s="142" t="e">
        <f>VLOOKUP(F153,Профиль!A153:AI1667,2,FALSE)</f>
        <v>#N/A</v>
      </c>
      <c r="AC153" s="142" t="str">
        <f>IF(AA153&gt;0,VLOOKUP(Бланк!$I$8,D153:F153,3,FALSE),"")</f>
        <v/>
      </c>
      <c r="AD153" s="142" t="e">
        <f t="shared" si="95"/>
        <v>#N/A</v>
      </c>
      <c r="BA153" s="142">
        <f>IF(ISNUMBER(SEARCH(Бланк!$I$10,D153)),MAX($BA$1:BA152)+1,0)</f>
        <v>0</v>
      </c>
      <c r="BB153" s="142" t="e">
        <f>VLOOKUP(F153,Профиль!A153:AI1667,2,FALSE)</f>
        <v>#N/A</v>
      </c>
      <c r="BC153" s="142" t="str">
        <f>IF(BA153&gt;0,VLOOKUP(Бланк!$I$10,D153:F153,3,FALSE),"")</f>
        <v/>
      </c>
      <c r="BD153" s="142" t="e">
        <f t="shared" si="96"/>
        <v>#N/A</v>
      </c>
      <c r="BE153" s="142" t="e">
        <f t="shared" si="97"/>
        <v>#N/A</v>
      </c>
      <c r="CA153" s="142">
        <f>IF(ISNUMBER(SEARCH(Бланк!$I$12,D153)),MAX($CA$1:CA152)+1,0)</f>
        <v>0</v>
      </c>
      <c r="CB153" s="142" t="e">
        <f>VLOOKUP(F153,Профиль!A153:AI1667,2,FALSE)</f>
        <v>#N/A</v>
      </c>
      <c r="CC153" s="142" t="str">
        <f>IF(CA153&gt;0,VLOOKUP(Бланк!$I$12,D153:F153,3,FALSE),"")</f>
        <v/>
      </c>
      <c r="CD153" s="142" t="e">
        <f t="shared" si="98"/>
        <v>#N/A</v>
      </c>
      <c r="CE153" s="142" t="e">
        <f t="shared" si="99"/>
        <v>#N/A</v>
      </c>
      <c r="CF153" s="142" t="str">
        <f>IF(ISERROR(CE153),"",INDEX(Профиль!$B$2:BV351,CE153,2))</f>
        <v/>
      </c>
      <c r="CG153" s="142" t="e">
        <f t="shared" si="100"/>
        <v>#N/A</v>
      </c>
      <c r="CI153" s="142" t="str">
        <f t="shared" si="101"/>
        <v/>
      </c>
      <c r="DA153" s="142">
        <f>IF(ISNUMBER(SEARCH(Бланк!$I$14,D153)),MAX($DA$1:DA152)+1,0)</f>
        <v>0</v>
      </c>
      <c r="DB153" s="142" t="e">
        <f>VLOOKUP(F153,Профиль!A153:BI1667,2,FALSE)</f>
        <v>#N/A</v>
      </c>
      <c r="DC153" s="142" t="str">
        <f>IF(DA153&gt;0,VLOOKUP(Бланк!$I$14,D153:F153,3,FALSE),"")</f>
        <v/>
      </c>
      <c r="DD153" s="142" t="e">
        <f t="shared" si="102"/>
        <v>#N/A</v>
      </c>
      <c r="DE153" s="142" t="e">
        <f t="shared" si="103"/>
        <v>#N/A</v>
      </c>
      <c r="DF153" s="142" t="str">
        <f>IF(ISERROR(DE153),"",INDEX(Профиль!$B$2:CV351,DE153,2))</f>
        <v/>
      </c>
      <c r="DG153" s="142" t="e">
        <f t="shared" si="104"/>
        <v>#N/A</v>
      </c>
      <c r="EA153" s="142">
        <f>IF(ISNUMBER(SEARCH(Бланк!$I$16,D153)),MAX($EA$1:EA152)+1,0)</f>
        <v>0</v>
      </c>
      <c r="EB153" s="142" t="e">
        <f>VLOOKUP(F153,Профиль!A153:CI1667,2,FALSE)</f>
        <v>#N/A</v>
      </c>
      <c r="EC153" s="142" t="str">
        <f>IF(EA153&gt;0,VLOOKUP(Бланк!$I$16,D153:F153,3,FALSE),"")</f>
        <v/>
      </c>
      <c r="ED153" s="142" t="e">
        <f t="shared" si="105"/>
        <v>#N/A</v>
      </c>
      <c r="EE153" s="142" t="e">
        <f t="shared" si="106"/>
        <v>#N/A</v>
      </c>
      <c r="EF153" s="142" t="str">
        <f>IF(ISERROR(EE153),"",INDEX(Профиль!$B$2:DV351,EE153,2))</f>
        <v/>
      </c>
      <c r="EG153" s="142" t="e">
        <f t="shared" si="107"/>
        <v>#N/A</v>
      </c>
      <c r="FA153" s="142">
        <f>IF(ISNUMBER(SEARCH(Бланк!$I$18,D153)),MAX($FA$1:FA152)+1,0)</f>
        <v>0</v>
      </c>
      <c r="FB153" s="142" t="e">
        <f>VLOOKUP(F153,Профиль!A153:DI1667,2,FALSE)</f>
        <v>#N/A</v>
      </c>
      <c r="FC153" s="142" t="str">
        <f>IF(FA153&gt;0,VLOOKUP(Бланк!$I$18,D153:F153,3,FALSE),"")</f>
        <v/>
      </c>
      <c r="FD153" s="142" t="e">
        <f t="shared" si="108"/>
        <v>#N/A</v>
      </c>
      <c r="FE153" s="142" t="e">
        <f t="shared" si="109"/>
        <v>#N/A</v>
      </c>
      <c r="FF153" s="142" t="str">
        <f>IF(ISERROR(FE153),"",INDEX(Профиль!$B$2:EV351,FE153,2))</f>
        <v/>
      </c>
      <c r="FG153" s="142" t="e">
        <f t="shared" si="110"/>
        <v>#N/A</v>
      </c>
      <c r="FI153" s="142" t="str">
        <f t="shared" si="111"/>
        <v/>
      </c>
      <c r="FJ153" s="142" t="e">
        <f t="shared" si="112"/>
        <v>#N/A</v>
      </c>
      <c r="GA153" s="142">
        <f>IF(ISNUMBER(SEARCH(Бланк!$I$20,D153)),MAX($GA$1:GA152)+1,0)</f>
        <v>0</v>
      </c>
      <c r="GB153" s="142" t="e">
        <f>VLOOKUP(F153,Профиль!A153:EI1667,2,FALSE)</f>
        <v>#N/A</v>
      </c>
      <c r="GC153" s="142" t="str">
        <f>IF(GA153&gt;0,VLOOKUP(Бланк!$I$20,D153:F153,3,FALSE),"")</f>
        <v/>
      </c>
      <c r="GD153" s="142" t="e">
        <f t="shared" si="113"/>
        <v>#N/A</v>
      </c>
      <c r="GE153" s="142" t="e">
        <f t="shared" si="114"/>
        <v>#N/A</v>
      </c>
      <c r="GF153" s="142" t="str">
        <f>IF(ISERROR(GE153),"",INDEX(Профиль!$B$2:FV351,GE153,2))</f>
        <v/>
      </c>
      <c r="GG153" s="142" t="e">
        <f t="shared" si="115"/>
        <v>#N/A</v>
      </c>
      <c r="GI153" s="142" t="str">
        <f t="shared" si="116"/>
        <v/>
      </c>
      <c r="GJ153" s="142" t="e">
        <f t="shared" si="117"/>
        <v>#N/A</v>
      </c>
      <c r="HA153" s="142">
        <f>IF(ISNUMBER(SEARCH(Бланк!$I$22,D153)),MAX($HA$1:HA152)+1,0)</f>
        <v>0</v>
      </c>
      <c r="HB153" s="142" t="e">
        <f>VLOOKUP(F153,Профиль!A153:FI1667,2,FALSE)</f>
        <v>#N/A</v>
      </c>
      <c r="HC153" s="142" t="str">
        <f>IF(HA153&gt;0,VLOOKUP(Бланк!$I$22,D153:F153,3,FALSE),"")</f>
        <v/>
      </c>
      <c r="HD153" s="142" t="e">
        <f t="shared" si="118"/>
        <v>#N/A</v>
      </c>
      <c r="HE153" s="142" t="e">
        <f t="shared" si="119"/>
        <v>#N/A</v>
      </c>
      <c r="HF153" s="142" t="str">
        <f>IF(ISERROR(HE153),"",INDEX(Профиль!$B$2:GV351,HE153,2))</f>
        <v/>
      </c>
      <c r="HG153" s="142" t="e">
        <f t="shared" si="120"/>
        <v>#N/A</v>
      </c>
      <c r="IA153" s="142">
        <f>IF(ISNUMBER(SEARCH(Бланк!$I$24,D153)),MAX($IA$1:IA152)+1,0)</f>
        <v>0</v>
      </c>
      <c r="IB153" s="142" t="e">
        <f>VLOOKUP(F153,Профиль!A153:GI1667,2,FALSE)</f>
        <v>#N/A</v>
      </c>
      <c r="IC153" s="142" t="str">
        <f>IF(IA153&gt;0,VLOOKUP(Бланк!$I$24,D153:F153,3,FALSE),"")</f>
        <v/>
      </c>
      <c r="ID153" s="142" t="e">
        <f t="shared" si="121"/>
        <v>#N/A</v>
      </c>
      <c r="IE153" s="142" t="e">
        <f t="shared" si="122"/>
        <v>#N/A</v>
      </c>
      <c r="IF153" s="142" t="str">
        <f>IF(ISERROR(IE153),"",INDEX(Профиль!$B$2:HV351,IE153,2))</f>
        <v/>
      </c>
      <c r="IG153" s="142" t="e">
        <f>VLOOKUP(ROW(EA152),IA$2:$IC$201,3,FALSE)</f>
        <v>#N/A</v>
      </c>
      <c r="IJ153" s="142" t="e">
        <f t="shared" si="123"/>
        <v>#N/A</v>
      </c>
    </row>
    <row r="154" spans="1:244" x14ac:dyDescent="0.25">
      <c r="A154" s="142">
        <v>154</v>
      </c>
      <c r="B154" s="142">
        <f>IF(AND($E$1="ПУСТО",Профиль!B154&lt;&gt;""),MAX($B$1:B153)+1,IF(ISNUMBER(SEARCH($E$1,Профиль!G154)),MAX($B$1:B153)+1,0))</f>
        <v>0</v>
      </c>
      <c r="D154" s="142" t="str">
        <f>IF(ISERROR(F154),"",INDEX(Профиль!$B$2:$E$1001,F154,1))</f>
        <v/>
      </c>
      <c r="E154" s="142" t="str">
        <f>IF(ISERROR(F154),"",INDEX(Профиль!$B$2:$E$1001,F154,2))</f>
        <v/>
      </c>
      <c r="F154" s="142" t="e">
        <f>MATCH(ROW(A153),$B$2:B160,0)</f>
        <v>#N/A</v>
      </c>
      <c r="G154" s="142" t="str">
        <f>IF(AND(COUNTIF(D$2:D154,D154)=1,D154&lt;&gt;""),COUNT(G$1:G153)+1,"")</f>
        <v/>
      </c>
      <c r="H154" s="142" t="str">
        <f t="shared" si="88"/>
        <v/>
      </c>
      <c r="I154" s="142" t="e">
        <f t="shared" si="89"/>
        <v>#N/A</v>
      </c>
      <c r="J154" s="142">
        <f>IF(ISNUMBER(SEARCH(Бланк!$I$6,D154)),MAX($J$1:J153)+1,0)</f>
        <v>0</v>
      </c>
      <c r="K154" s="142" t="e">
        <f>VLOOKUP(F154,Профиль!A154:AI1668,2,FALSE)</f>
        <v>#N/A</v>
      </c>
      <c r="L154" s="142" t="str">
        <f>IF(J154&gt;0,VLOOKUP(Бланк!$I$6,D154:F164,3,FALSE),"")</f>
        <v/>
      </c>
      <c r="M154" s="142" t="e">
        <f t="shared" si="90"/>
        <v>#N/A</v>
      </c>
      <c r="N154" s="142" t="e">
        <f t="shared" si="91"/>
        <v>#N/A</v>
      </c>
      <c r="O154" s="142" t="str">
        <f>IF(ISERROR(N154),"",INDEX(Профиль!$B$2:DD15158,N154,2))</f>
        <v/>
      </c>
      <c r="P154" s="142" t="e">
        <f t="shared" si="92"/>
        <v>#N/A</v>
      </c>
      <c r="Q154" s="142">
        <f>IF(ISNUMBER(SEARCH(Бланк!$K$6,O154)),MAX($Q$1:Q153)+1,0)</f>
        <v>0</v>
      </c>
      <c r="R154" s="142" t="str">
        <f t="shared" si="93"/>
        <v/>
      </c>
      <c r="S154" s="142" t="e">
        <f t="shared" si="94"/>
        <v>#N/A</v>
      </c>
      <c r="AA154" s="142">
        <f>IF(ISNUMBER(SEARCH(Бланк!$I$8,D154)),MAX($AA$1:AA153)+1,0)</f>
        <v>0</v>
      </c>
      <c r="AB154" s="142" t="e">
        <f>VLOOKUP(F154,Профиль!A154:AI1668,2,FALSE)</f>
        <v>#N/A</v>
      </c>
      <c r="AC154" s="142" t="str">
        <f>IF(AA154&gt;0,VLOOKUP(Бланк!$I$8,D154:F154,3,FALSE),"")</f>
        <v/>
      </c>
      <c r="AD154" s="142" t="e">
        <f t="shared" si="95"/>
        <v>#N/A</v>
      </c>
      <c r="BA154" s="142">
        <f>IF(ISNUMBER(SEARCH(Бланк!$I$10,D154)),MAX($BA$1:BA153)+1,0)</f>
        <v>0</v>
      </c>
      <c r="BB154" s="142" t="e">
        <f>VLOOKUP(F154,Профиль!A154:AI1668,2,FALSE)</f>
        <v>#N/A</v>
      </c>
      <c r="BC154" s="142" t="str">
        <f>IF(BA154&gt;0,VLOOKUP(Бланк!$I$10,D154:F154,3,FALSE),"")</f>
        <v/>
      </c>
      <c r="BD154" s="142" t="e">
        <f t="shared" si="96"/>
        <v>#N/A</v>
      </c>
      <c r="BE154" s="142" t="e">
        <f t="shared" si="97"/>
        <v>#N/A</v>
      </c>
      <c r="CA154" s="142">
        <f>IF(ISNUMBER(SEARCH(Бланк!$I$12,D154)),MAX($CA$1:CA153)+1,0)</f>
        <v>0</v>
      </c>
      <c r="CB154" s="142" t="e">
        <f>VLOOKUP(F154,Профиль!A154:AI1668,2,FALSE)</f>
        <v>#N/A</v>
      </c>
      <c r="CC154" s="142" t="str">
        <f>IF(CA154&gt;0,VLOOKUP(Бланк!$I$12,D154:F154,3,FALSE),"")</f>
        <v/>
      </c>
      <c r="CD154" s="142" t="e">
        <f t="shared" si="98"/>
        <v>#N/A</v>
      </c>
      <c r="CE154" s="142" t="e">
        <f t="shared" si="99"/>
        <v>#N/A</v>
      </c>
      <c r="CF154" s="142" t="str">
        <f>IF(ISERROR(CE154),"",INDEX(Профиль!$B$2:BV352,CE154,2))</f>
        <v/>
      </c>
      <c r="CG154" s="142" t="e">
        <f t="shared" si="100"/>
        <v>#N/A</v>
      </c>
      <c r="CI154" s="142" t="str">
        <f t="shared" si="101"/>
        <v/>
      </c>
      <c r="DA154" s="142">
        <f>IF(ISNUMBER(SEARCH(Бланк!$I$14,D154)),MAX($DA$1:DA153)+1,0)</f>
        <v>0</v>
      </c>
      <c r="DB154" s="142" t="e">
        <f>VLOOKUP(F154,Профиль!A154:BI1668,2,FALSE)</f>
        <v>#N/A</v>
      </c>
      <c r="DC154" s="142" t="str">
        <f>IF(DA154&gt;0,VLOOKUP(Бланк!$I$14,D154:F154,3,FALSE),"")</f>
        <v/>
      </c>
      <c r="DD154" s="142" t="e">
        <f t="shared" si="102"/>
        <v>#N/A</v>
      </c>
      <c r="DE154" s="142" t="e">
        <f t="shared" si="103"/>
        <v>#N/A</v>
      </c>
      <c r="DF154" s="142" t="str">
        <f>IF(ISERROR(DE154),"",INDEX(Профиль!$B$2:CV352,DE154,2))</f>
        <v/>
      </c>
      <c r="DG154" s="142" t="e">
        <f t="shared" si="104"/>
        <v>#N/A</v>
      </c>
      <c r="EA154" s="142">
        <f>IF(ISNUMBER(SEARCH(Бланк!$I$16,D154)),MAX($EA$1:EA153)+1,0)</f>
        <v>0</v>
      </c>
      <c r="EB154" s="142" t="e">
        <f>VLOOKUP(F154,Профиль!A154:CI1668,2,FALSE)</f>
        <v>#N/A</v>
      </c>
      <c r="EC154" s="142" t="str">
        <f>IF(EA154&gt;0,VLOOKUP(Бланк!$I$16,D154:F154,3,FALSE),"")</f>
        <v/>
      </c>
      <c r="ED154" s="142" t="e">
        <f t="shared" si="105"/>
        <v>#N/A</v>
      </c>
      <c r="EE154" s="142" t="e">
        <f t="shared" si="106"/>
        <v>#N/A</v>
      </c>
      <c r="EF154" s="142" t="str">
        <f>IF(ISERROR(EE154),"",INDEX(Профиль!$B$2:DV352,EE154,2))</f>
        <v/>
      </c>
      <c r="EG154" s="142" t="e">
        <f t="shared" si="107"/>
        <v>#N/A</v>
      </c>
      <c r="FA154" s="142">
        <f>IF(ISNUMBER(SEARCH(Бланк!$I$18,D154)),MAX($FA$1:FA153)+1,0)</f>
        <v>0</v>
      </c>
      <c r="FB154" s="142" t="e">
        <f>VLOOKUP(F154,Профиль!A154:DI1668,2,FALSE)</f>
        <v>#N/A</v>
      </c>
      <c r="FC154" s="142" t="str">
        <f>IF(FA154&gt;0,VLOOKUP(Бланк!$I$18,D154:F154,3,FALSE),"")</f>
        <v/>
      </c>
      <c r="FD154" s="142" t="e">
        <f t="shared" si="108"/>
        <v>#N/A</v>
      </c>
      <c r="FE154" s="142" t="e">
        <f t="shared" si="109"/>
        <v>#N/A</v>
      </c>
      <c r="FF154" s="142" t="str">
        <f>IF(ISERROR(FE154),"",INDEX(Профиль!$B$2:EV352,FE154,2))</f>
        <v/>
      </c>
      <c r="FG154" s="142" t="e">
        <f t="shared" si="110"/>
        <v>#N/A</v>
      </c>
      <c r="FI154" s="142" t="str">
        <f t="shared" si="111"/>
        <v/>
      </c>
      <c r="FJ154" s="142" t="e">
        <f t="shared" si="112"/>
        <v>#N/A</v>
      </c>
      <c r="GA154" s="142">
        <f>IF(ISNUMBER(SEARCH(Бланк!$I$20,D154)),MAX($GA$1:GA153)+1,0)</f>
        <v>0</v>
      </c>
      <c r="GB154" s="142" t="e">
        <f>VLOOKUP(F154,Профиль!A154:EI1668,2,FALSE)</f>
        <v>#N/A</v>
      </c>
      <c r="GC154" s="142" t="str">
        <f>IF(GA154&gt;0,VLOOKUP(Бланк!$I$20,D154:F154,3,FALSE),"")</f>
        <v/>
      </c>
      <c r="GD154" s="142" t="e">
        <f t="shared" si="113"/>
        <v>#N/A</v>
      </c>
      <c r="GE154" s="142" t="e">
        <f t="shared" si="114"/>
        <v>#N/A</v>
      </c>
      <c r="GF154" s="142" t="str">
        <f>IF(ISERROR(GE154),"",INDEX(Профиль!$B$2:FV352,GE154,2))</f>
        <v/>
      </c>
      <c r="GG154" s="142" t="e">
        <f t="shared" si="115"/>
        <v>#N/A</v>
      </c>
      <c r="GI154" s="142" t="str">
        <f t="shared" si="116"/>
        <v/>
      </c>
      <c r="GJ154" s="142" t="e">
        <f t="shared" si="117"/>
        <v>#N/A</v>
      </c>
      <c r="HA154" s="142">
        <f>IF(ISNUMBER(SEARCH(Бланк!$I$22,D154)),MAX($HA$1:HA153)+1,0)</f>
        <v>0</v>
      </c>
      <c r="HB154" s="142" t="e">
        <f>VLOOKUP(F154,Профиль!A154:FI1668,2,FALSE)</f>
        <v>#N/A</v>
      </c>
      <c r="HC154" s="142" t="str">
        <f>IF(HA154&gt;0,VLOOKUP(Бланк!$I$22,D154:F154,3,FALSE),"")</f>
        <v/>
      </c>
      <c r="HD154" s="142" t="e">
        <f t="shared" si="118"/>
        <v>#N/A</v>
      </c>
      <c r="HE154" s="142" t="e">
        <f t="shared" si="119"/>
        <v>#N/A</v>
      </c>
      <c r="HF154" s="142" t="str">
        <f>IF(ISERROR(HE154),"",INDEX(Профиль!$B$2:GV352,HE154,2))</f>
        <v/>
      </c>
      <c r="HG154" s="142" t="e">
        <f t="shared" si="120"/>
        <v>#N/A</v>
      </c>
      <c r="IA154" s="142">
        <f>IF(ISNUMBER(SEARCH(Бланк!$I$24,D154)),MAX($IA$1:IA153)+1,0)</f>
        <v>0</v>
      </c>
      <c r="IB154" s="142" t="e">
        <f>VLOOKUP(F154,Профиль!A154:GI1668,2,FALSE)</f>
        <v>#N/A</v>
      </c>
      <c r="IC154" s="142" t="str">
        <f>IF(IA154&gt;0,VLOOKUP(Бланк!$I$24,D154:F154,3,FALSE),"")</f>
        <v/>
      </c>
      <c r="ID154" s="142" t="e">
        <f t="shared" si="121"/>
        <v>#N/A</v>
      </c>
      <c r="IE154" s="142" t="e">
        <f t="shared" si="122"/>
        <v>#N/A</v>
      </c>
      <c r="IF154" s="142" t="str">
        <f>IF(ISERROR(IE154),"",INDEX(Профиль!$B$2:HV352,IE154,2))</f>
        <v/>
      </c>
      <c r="IG154" s="142" t="e">
        <f>VLOOKUP(ROW(EA153),IA$2:$IC$201,3,FALSE)</f>
        <v>#N/A</v>
      </c>
      <c r="IJ154" s="142" t="e">
        <f t="shared" si="123"/>
        <v>#N/A</v>
      </c>
    </row>
    <row r="155" spans="1:244" x14ac:dyDescent="0.25">
      <c r="A155" s="142">
        <v>155</v>
      </c>
      <c r="B155" s="142">
        <f>IF(AND($E$1="ПУСТО",Профиль!B155&lt;&gt;""),MAX($B$1:B154)+1,IF(ISNUMBER(SEARCH($E$1,Профиль!G155)),MAX($B$1:B154)+1,0))</f>
        <v>0</v>
      </c>
      <c r="D155" s="142" t="str">
        <f>IF(ISERROR(F155),"",INDEX(Профиль!$B$2:$E$1001,F155,1))</f>
        <v/>
      </c>
      <c r="E155" s="142" t="str">
        <f>IF(ISERROR(F155),"",INDEX(Профиль!$B$2:$E$1001,F155,2))</f>
        <v/>
      </c>
      <c r="F155" s="142" t="e">
        <f>MATCH(ROW(A154),$B$2:B161,0)</f>
        <v>#N/A</v>
      </c>
      <c r="G155" s="142" t="str">
        <f>IF(AND(COUNTIF(D$2:D155,D155)=1,D155&lt;&gt;""),COUNT(G$1:G154)+1,"")</f>
        <v/>
      </c>
      <c r="H155" s="142" t="str">
        <f t="shared" si="88"/>
        <v/>
      </c>
      <c r="I155" s="142" t="e">
        <f t="shared" si="89"/>
        <v>#N/A</v>
      </c>
      <c r="J155" s="142">
        <f>IF(ISNUMBER(SEARCH(Бланк!$I$6,D155)),MAX($J$1:J154)+1,0)</f>
        <v>0</v>
      </c>
      <c r="K155" s="142" t="e">
        <f>VLOOKUP(F155,Профиль!A155:AI1669,2,FALSE)</f>
        <v>#N/A</v>
      </c>
      <c r="L155" s="142" t="str">
        <f>IF(J155&gt;0,VLOOKUP(Бланк!$I$6,D155:F165,3,FALSE),"")</f>
        <v/>
      </c>
      <c r="M155" s="142" t="e">
        <f t="shared" si="90"/>
        <v>#N/A</v>
      </c>
      <c r="N155" s="142" t="e">
        <f t="shared" si="91"/>
        <v>#N/A</v>
      </c>
      <c r="O155" s="142" t="str">
        <f>IF(ISERROR(N155),"",INDEX(Профиль!$B$2:DD15159,N155,2))</f>
        <v/>
      </c>
      <c r="P155" s="142" t="e">
        <f t="shared" si="92"/>
        <v>#N/A</v>
      </c>
      <c r="Q155" s="142">
        <f>IF(ISNUMBER(SEARCH(Бланк!$K$6,O155)),MAX($Q$1:Q154)+1,0)</f>
        <v>0</v>
      </c>
      <c r="R155" s="142" t="str">
        <f t="shared" si="93"/>
        <v/>
      </c>
      <c r="S155" s="142" t="e">
        <f t="shared" si="94"/>
        <v>#N/A</v>
      </c>
      <c r="AA155" s="142">
        <f>IF(ISNUMBER(SEARCH(Бланк!$I$8,D155)),MAX($AA$1:AA154)+1,0)</f>
        <v>0</v>
      </c>
      <c r="AB155" s="142" t="e">
        <f>VLOOKUP(F155,Профиль!A155:AI1669,2,FALSE)</f>
        <v>#N/A</v>
      </c>
      <c r="AC155" s="142" t="str">
        <f>IF(AA155&gt;0,VLOOKUP(Бланк!$I$8,D155:F155,3,FALSE),"")</f>
        <v/>
      </c>
      <c r="AD155" s="142" t="e">
        <f t="shared" si="95"/>
        <v>#N/A</v>
      </c>
      <c r="BA155" s="142">
        <f>IF(ISNUMBER(SEARCH(Бланк!$I$10,D155)),MAX($BA$1:BA154)+1,0)</f>
        <v>0</v>
      </c>
      <c r="BB155" s="142" t="e">
        <f>VLOOKUP(F155,Профиль!A155:AI1669,2,FALSE)</f>
        <v>#N/A</v>
      </c>
      <c r="BC155" s="142" t="str">
        <f>IF(BA155&gt;0,VLOOKUP(Бланк!$I$10,D155:F155,3,FALSE),"")</f>
        <v/>
      </c>
      <c r="BD155" s="142" t="e">
        <f t="shared" si="96"/>
        <v>#N/A</v>
      </c>
      <c r="BE155" s="142" t="e">
        <f t="shared" si="97"/>
        <v>#N/A</v>
      </c>
      <c r="CA155" s="142">
        <f>IF(ISNUMBER(SEARCH(Бланк!$I$12,D155)),MAX($CA$1:CA154)+1,0)</f>
        <v>0</v>
      </c>
      <c r="CB155" s="142" t="e">
        <f>VLOOKUP(F155,Профиль!A155:AI1669,2,FALSE)</f>
        <v>#N/A</v>
      </c>
      <c r="CC155" s="142" t="str">
        <f>IF(CA155&gt;0,VLOOKUP(Бланк!$I$12,D155:F155,3,FALSE),"")</f>
        <v/>
      </c>
      <c r="CD155" s="142" t="e">
        <f t="shared" si="98"/>
        <v>#N/A</v>
      </c>
      <c r="CE155" s="142" t="e">
        <f t="shared" si="99"/>
        <v>#N/A</v>
      </c>
      <c r="CF155" s="142" t="str">
        <f>IF(ISERROR(CE155),"",INDEX(Профиль!$B$2:BV353,CE155,2))</f>
        <v/>
      </c>
      <c r="CG155" s="142" t="e">
        <f t="shared" si="100"/>
        <v>#N/A</v>
      </c>
      <c r="CI155" s="142" t="str">
        <f t="shared" si="101"/>
        <v/>
      </c>
      <c r="DA155" s="142">
        <f>IF(ISNUMBER(SEARCH(Бланк!$I$14,D155)),MAX($DA$1:DA154)+1,0)</f>
        <v>0</v>
      </c>
      <c r="DB155" s="142" t="e">
        <f>VLOOKUP(F155,Профиль!A155:BI1669,2,FALSE)</f>
        <v>#N/A</v>
      </c>
      <c r="DC155" s="142" t="str">
        <f>IF(DA155&gt;0,VLOOKUP(Бланк!$I$14,D155:F155,3,FALSE),"")</f>
        <v/>
      </c>
      <c r="DD155" s="142" t="e">
        <f t="shared" si="102"/>
        <v>#N/A</v>
      </c>
      <c r="DE155" s="142" t="e">
        <f t="shared" si="103"/>
        <v>#N/A</v>
      </c>
      <c r="DF155" s="142" t="str">
        <f>IF(ISERROR(DE155),"",INDEX(Профиль!$B$2:CV353,DE155,2))</f>
        <v/>
      </c>
      <c r="DG155" s="142" t="e">
        <f t="shared" si="104"/>
        <v>#N/A</v>
      </c>
      <c r="EA155" s="142">
        <f>IF(ISNUMBER(SEARCH(Бланк!$I$16,D155)),MAX($EA$1:EA154)+1,0)</f>
        <v>0</v>
      </c>
      <c r="EB155" s="142" t="e">
        <f>VLOOKUP(F155,Профиль!A155:CI1669,2,FALSE)</f>
        <v>#N/A</v>
      </c>
      <c r="EC155" s="142" t="str">
        <f>IF(EA155&gt;0,VLOOKUP(Бланк!$I$16,D155:F155,3,FALSE),"")</f>
        <v/>
      </c>
      <c r="ED155" s="142" t="e">
        <f t="shared" si="105"/>
        <v>#N/A</v>
      </c>
      <c r="EE155" s="142" t="e">
        <f t="shared" si="106"/>
        <v>#N/A</v>
      </c>
      <c r="EF155" s="142" t="str">
        <f>IF(ISERROR(EE155),"",INDEX(Профиль!$B$2:DV353,EE155,2))</f>
        <v/>
      </c>
      <c r="EG155" s="142" t="e">
        <f t="shared" si="107"/>
        <v>#N/A</v>
      </c>
      <c r="FA155" s="142">
        <f>IF(ISNUMBER(SEARCH(Бланк!$I$18,D155)),MAX($FA$1:FA154)+1,0)</f>
        <v>0</v>
      </c>
      <c r="FB155" s="142" t="e">
        <f>VLOOKUP(F155,Профиль!A155:DI1669,2,FALSE)</f>
        <v>#N/A</v>
      </c>
      <c r="FC155" s="142" t="str">
        <f>IF(FA155&gt;0,VLOOKUP(Бланк!$I$18,D155:F155,3,FALSE),"")</f>
        <v/>
      </c>
      <c r="FD155" s="142" t="e">
        <f t="shared" si="108"/>
        <v>#N/A</v>
      </c>
      <c r="FE155" s="142" t="e">
        <f t="shared" si="109"/>
        <v>#N/A</v>
      </c>
      <c r="FF155" s="142" t="str">
        <f>IF(ISERROR(FE155),"",INDEX(Профиль!$B$2:EV353,FE155,2))</f>
        <v/>
      </c>
      <c r="FG155" s="142" t="e">
        <f t="shared" si="110"/>
        <v>#N/A</v>
      </c>
      <c r="FI155" s="142" t="str">
        <f t="shared" si="111"/>
        <v/>
      </c>
      <c r="FJ155" s="142" t="e">
        <f t="shared" si="112"/>
        <v>#N/A</v>
      </c>
      <c r="GA155" s="142">
        <f>IF(ISNUMBER(SEARCH(Бланк!$I$20,D155)),MAX($GA$1:GA154)+1,0)</f>
        <v>0</v>
      </c>
      <c r="GB155" s="142" t="e">
        <f>VLOOKUP(F155,Профиль!A155:EI1669,2,FALSE)</f>
        <v>#N/A</v>
      </c>
      <c r="GC155" s="142" t="str">
        <f>IF(GA155&gt;0,VLOOKUP(Бланк!$I$20,D155:F155,3,FALSE),"")</f>
        <v/>
      </c>
      <c r="GD155" s="142" t="e">
        <f t="shared" si="113"/>
        <v>#N/A</v>
      </c>
      <c r="GE155" s="142" t="e">
        <f t="shared" si="114"/>
        <v>#N/A</v>
      </c>
      <c r="GF155" s="142" t="str">
        <f>IF(ISERROR(GE155),"",INDEX(Профиль!$B$2:FV353,GE155,2))</f>
        <v/>
      </c>
      <c r="GG155" s="142" t="e">
        <f t="shared" si="115"/>
        <v>#N/A</v>
      </c>
      <c r="GI155" s="142" t="str">
        <f t="shared" si="116"/>
        <v/>
      </c>
      <c r="GJ155" s="142" t="e">
        <f t="shared" si="117"/>
        <v>#N/A</v>
      </c>
      <c r="HA155" s="142">
        <f>IF(ISNUMBER(SEARCH(Бланк!$I$22,D155)),MAX($HA$1:HA154)+1,0)</f>
        <v>0</v>
      </c>
      <c r="HB155" s="142" t="e">
        <f>VLOOKUP(F155,Профиль!A155:FI1669,2,FALSE)</f>
        <v>#N/A</v>
      </c>
      <c r="HC155" s="142" t="str">
        <f>IF(HA155&gt;0,VLOOKUP(Бланк!$I$22,D155:F155,3,FALSE),"")</f>
        <v/>
      </c>
      <c r="HD155" s="142" t="e">
        <f t="shared" si="118"/>
        <v>#N/A</v>
      </c>
      <c r="HE155" s="142" t="e">
        <f t="shared" si="119"/>
        <v>#N/A</v>
      </c>
      <c r="HF155" s="142" t="str">
        <f>IF(ISERROR(HE155),"",INDEX(Профиль!$B$2:GV353,HE155,2))</f>
        <v/>
      </c>
      <c r="HG155" s="142" t="e">
        <f t="shared" si="120"/>
        <v>#N/A</v>
      </c>
      <c r="IA155" s="142">
        <f>IF(ISNUMBER(SEARCH(Бланк!$I$24,D155)),MAX($IA$1:IA154)+1,0)</f>
        <v>0</v>
      </c>
      <c r="IB155" s="142" t="e">
        <f>VLOOKUP(F155,Профиль!A155:GI1669,2,FALSE)</f>
        <v>#N/A</v>
      </c>
      <c r="IC155" s="142" t="str">
        <f>IF(IA155&gt;0,VLOOKUP(Бланк!$I$24,D155:F155,3,FALSE),"")</f>
        <v/>
      </c>
      <c r="ID155" s="142" t="e">
        <f t="shared" si="121"/>
        <v>#N/A</v>
      </c>
      <c r="IE155" s="142" t="e">
        <f t="shared" si="122"/>
        <v>#N/A</v>
      </c>
      <c r="IF155" s="142" t="str">
        <f>IF(ISERROR(IE155),"",INDEX(Профиль!$B$2:HV353,IE155,2))</f>
        <v/>
      </c>
      <c r="IG155" s="142" t="e">
        <f>VLOOKUP(ROW(EA154),IA$2:$IC$201,3,FALSE)</f>
        <v>#N/A</v>
      </c>
      <c r="IJ155" s="142" t="e">
        <f t="shared" si="123"/>
        <v>#N/A</v>
      </c>
    </row>
    <row r="156" spans="1:244" x14ac:dyDescent="0.25">
      <c r="A156" s="142">
        <v>156</v>
      </c>
      <c r="B156" s="142">
        <f>IF(AND($E$1="ПУСТО",Профиль!B156&lt;&gt;""),MAX($B$1:B155)+1,IF(ISNUMBER(SEARCH($E$1,Профиль!G156)),MAX($B$1:B155)+1,0))</f>
        <v>0</v>
      </c>
      <c r="D156" s="142" t="str">
        <f>IF(ISERROR(F156),"",INDEX(Профиль!$B$2:$E$1001,F156,1))</f>
        <v/>
      </c>
      <c r="E156" s="142" t="str">
        <f>IF(ISERROR(F156),"",INDEX(Профиль!$B$2:$E$1001,F156,2))</f>
        <v/>
      </c>
      <c r="F156" s="142" t="e">
        <f>MATCH(ROW(A155),$B$2:B162,0)</f>
        <v>#N/A</v>
      </c>
      <c r="G156" s="142" t="str">
        <f>IF(AND(COUNTIF(D$2:D156,D156)=1,D156&lt;&gt;""),COUNT(G$1:G155)+1,"")</f>
        <v/>
      </c>
      <c r="H156" s="142" t="str">
        <f t="shared" si="88"/>
        <v/>
      </c>
      <c r="I156" s="142" t="e">
        <f t="shared" si="89"/>
        <v>#N/A</v>
      </c>
      <c r="J156" s="142">
        <f>IF(ISNUMBER(SEARCH(Бланк!$I$6,D156)),MAX($J$1:J155)+1,0)</f>
        <v>0</v>
      </c>
      <c r="K156" s="142" t="e">
        <f>VLOOKUP(F156,Профиль!A156:AI1670,2,FALSE)</f>
        <v>#N/A</v>
      </c>
      <c r="L156" s="142" t="str">
        <f>IF(J156&gt;0,VLOOKUP(Бланк!$I$6,D156:F166,3,FALSE),"")</f>
        <v/>
      </c>
      <c r="M156" s="142" t="e">
        <f t="shared" si="90"/>
        <v>#N/A</v>
      </c>
      <c r="N156" s="142" t="e">
        <f t="shared" si="91"/>
        <v>#N/A</v>
      </c>
      <c r="O156" s="142" t="str">
        <f>IF(ISERROR(N156),"",INDEX(Профиль!$B$2:DD15160,N156,2))</f>
        <v/>
      </c>
      <c r="P156" s="142" t="e">
        <f t="shared" si="92"/>
        <v>#N/A</v>
      </c>
      <c r="Q156" s="142">
        <f>IF(ISNUMBER(SEARCH(Бланк!$K$6,O156)),MAX($Q$1:Q155)+1,0)</f>
        <v>0</v>
      </c>
      <c r="R156" s="142" t="str">
        <f t="shared" si="93"/>
        <v/>
      </c>
      <c r="S156" s="142" t="e">
        <f t="shared" si="94"/>
        <v>#N/A</v>
      </c>
      <c r="AA156" s="142">
        <f>IF(ISNUMBER(SEARCH(Бланк!$I$8,D156)),MAX($AA$1:AA155)+1,0)</f>
        <v>0</v>
      </c>
      <c r="AB156" s="142" t="e">
        <f>VLOOKUP(F156,Профиль!A156:AI1670,2,FALSE)</f>
        <v>#N/A</v>
      </c>
      <c r="AC156" s="142" t="str">
        <f>IF(AA156&gt;0,VLOOKUP(Бланк!$I$8,D156:F156,3,FALSE),"")</f>
        <v/>
      </c>
      <c r="AD156" s="142" t="e">
        <f t="shared" si="95"/>
        <v>#N/A</v>
      </c>
      <c r="BA156" s="142">
        <f>IF(ISNUMBER(SEARCH(Бланк!$I$10,D156)),MAX($BA$1:BA155)+1,0)</f>
        <v>0</v>
      </c>
      <c r="BB156" s="142" t="e">
        <f>VLOOKUP(F156,Профиль!A156:AI1670,2,FALSE)</f>
        <v>#N/A</v>
      </c>
      <c r="BC156" s="142" t="str">
        <f>IF(BA156&gt;0,VLOOKUP(Бланк!$I$10,D156:F156,3,FALSE),"")</f>
        <v/>
      </c>
      <c r="BD156" s="142" t="e">
        <f t="shared" si="96"/>
        <v>#N/A</v>
      </c>
      <c r="BE156" s="142" t="e">
        <f t="shared" si="97"/>
        <v>#N/A</v>
      </c>
      <c r="CA156" s="142">
        <f>IF(ISNUMBER(SEARCH(Бланк!$I$12,D156)),MAX($CA$1:CA155)+1,0)</f>
        <v>0</v>
      </c>
      <c r="CB156" s="142" t="e">
        <f>VLOOKUP(F156,Профиль!A156:AI1670,2,FALSE)</f>
        <v>#N/A</v>
      </c>
      <c r="CC156" s="142" t="str">
        <f>IF(CA156&gt;0,VLOOKUP(Бланк!$I$12,D156:F156,3,FALSE),"")</f>
        <v/>
      </c>
      <c r="CD156" s="142" t="e">
        <f t="shared" si="98"/>
        <v>#N/A</v>
      </c>
      <c r="CE156" s="142" t="e">
        <f t="shared" si="99"/>
        <v>#N/A</v>
      </c>
      <c r="CF156" s="142" t="str">
        <f>IF(ISERROR(CE156),"",INDEX(Профиль!$B$2:BV354,CE156,2))</f>
        <v/>
      </c>
      <c r="CG156" s="142" t="e">
        <f t="shared" si="100"/>
        <v>#N/A</v>
      </c>
      <c r="CI156" s="142" t="str">
        <f t="shared" si="101"/>
        <v/>
      </c>
      <c r="DA156" s="142">
        <f>IF(ISNUMBER(SEARCH(Бланк!$I$14,D156)),MAX($DA$1:DA155)+1,0)</f>
        <v>0</v>
      </c>
      <c r="DB156" s="142" t="e">
        <f>VLOOKUP(F156,Профиль!A156:BI1670,2,FALSE)</f>
        <v>#N/A</v>
      </c>
      <c r="DC156" s="142" t="str">
        <f>IF(DA156&gt;0,VLOOKUP(Бланк!$I$14,D156:F156,3,FALSE),"")</f>
        <v/>
      </c>
      <c r="DD156" s="142" t="e">
        <f t="shared" si="102"/>
        <v>#N/A</v>
      </c>
      <c r="DE156" s="142" t="e">
        <f t="shared" si="103"/>
        <v>#N/A</v>
      </c>
      <c r="DF156" s="142" t="str">
        <f>IF(ISERROR(DE156),"",INDEX(Профиль!$B$2:CV354,DE156,2))</f>
        <v/>
      </c>
      <c r="DG156" s="142" t="e">
        <f t="shared" si="104"/>
        <v>#N/A</v>
      </c>
      <c r="EA156" s="142">
        <f>IF(ISNUMBER(SEARCH(Бланк!$I$16,D156)),MAX($EA$1:EA155)+1,0)</f>
        <v>0</v>
      </c>
      <c r="EB156" s="142" t="e">
        <f>VLOOKUP(F156,Профиль!A156:CI1670,2,FALSE)</f>
        <v>#N/A</v>
      </c>
      <c r="EC156" s="142" t="str">
        <f>IF(EA156&gt;0,VLOOKUP(Бланк!$I$16,D156:F156,3,FALSE),"")</f>
        <v/>
      </c>
      <c r="ED156" s="142" t="e">
        <f t="shared" si="105"/>
        <v>#N/A</v>
      </c>
      <c r="EE156" s="142" t="e">
        <f t="shared" si="106"/>
        <v>#N/A</v>
      </c>
      <c r="EF156" s="142" t="str">
        <f>IF(ISERROR(EE156),"",INDEX(Профиль!$B$2:DV354,EE156,2))</f>
        <v/>
      </c>
      <c r="EG156" s="142" t="e">
        <f t="shared" si="107"/>
        <v>#N/A</v>
      </c>
      <c r="FA156" s="142">
        <f>IF(ISNUMBER(SEARCH(Бланк!$I$18,D156)),MAX($FA$1:FA155)+1,0)</f>
        <v>0</v>
      </c>
      <c r="FB156" s="142" t="e">
        <f>VLOOKUP(F156,Профиль!A156:DI1670,2,FALSE)</f>
        <v>#N/A</v>
      </c>
      <c r="FC156" s="142" t="str">
        <f>IF(FA156&gt;0,VLOOKUP(Бланк!$I$18,D156:F156,3,FALSE),"")</f>
        <v/>
      </c>
      <c r="FD156" s="142" t="e">
        <f t="shared" si="108"/>
        <v>#N/A</v>
      </c>
      <c r="FE156" s="142" t="e">
        <f t="shared" si="109"/>
        <v>#N/A</v>
      </c>
      <c r="FF156" s="142" t="str">
        <f>IF(ISERROR(FE156),"",INDEX(Профиль!$B$2:EV354,FE156,2))</f>
        <v/>
      </c>
      <c r="FG156" s="142" t="e">
        <f t="shared" si="110"/>
        <v>#N/A</v>
      </c>
      <c r="FI156" s="142" t="str">
        <f t="shared" si="111"/>
        <v/>
      </c>
      <c r="FJ156" s="142" t="e">
        <f t="shared" si="112"/>
        <v>#N/A</v>
      </c>
      <c r="GA156" s="142">
        <f>IF(ISNUMBER(SEARCH(Бланк!$I$20,D156)),MAX($GA$1:GA155)+1,0)</f>
        <v>0</v>
      </c>
      <c r="GB156" s="142" t="e">
        <f>VLOOKUP(F156,Профиль!A156:EI1670,2,FALSE)</f>
        <v>#N/A</v>
      </c>
      <c r="GC156" s="142" t="str">
        <f>IF(GA156&gt;0,VLOOKUP(Бланк!$I$20,D156:F156,3,FALSE),"")</f>
        <v/>
      </c>
      <c r="GD156" s="142" t="e">
        <f t="shared" si="113"/>
        <v>#N/A</v>
      </c>
      <c r="GE156" s="142" t="e">
        <f t="shared" si="114"/>
        <v>#N/A</v>
      </c>
      <c r="GF156" s="142" t="str">
        <f>IF(ISERROR(GE156),"",INDEX(Профиль!$B$2:FV354,GE156,2))</f>
        <v/>
      </c>
      <c r="GG156" s="142" t="e">
        <f t="shared" si="115"/>
        <v>#N/A</v>
      </c>
      <c r="GI156" s="142" t="str">
        <f t="shared" si="116"/>
        <v/>
      </c>
      <c r="GJ156" s="142" t="e">
        <f t="shared" si="117"/>
        <v>#N/A</v>
      </c>
      <c r="HA156" s="142">
        <f>IF(ISNUMBER(SEARCH(Бланк!$I$22,D156)),MAX($HA$1:HA155)+1,0)</f>
        <v>0</v>
      </c>
      <c r="HB156" s="142" t="e">
        <f>VLOOKUP(F156,Профиль!A156:FI1670,2,FALSE)</f>
        <v>#N/A</v>
      </c>
      <c r="HC156" s="142" t="str">
        <f>IF(HA156&gt;0,VLOOKUP(Бланк!$I$22,D156:F156,3,FALSE),"")</f>
        <v/>
      </c>
      <c r="HD156" s="142" t="e">
        <f t="shared" si="118"/>
        <v>#N/A</v>
      </c>
      <c r="HE156" s="142" t="e">
        <f t="shared" si="119"/>
        <v>#N/A</v>
      </c>
      <c r="HF156" s="142" t="str">
        <f>IF(ISERROR(HE156),"",INDEX(Профиль!$B$2:GV354,HE156,2))</f>
        <v/>
      </c>
      <c r="HG156" s="142" t="e">
        <f t="shared" si="120"/>
        <v>#N/A</v>
      </c>
      <c r="IA156" s="142">
        <f>IF(ISNUMBER(SEARCH(Бланк!$I$24,D156)),MAX($IA$1:IA155)+1,0)</f>
        <v>0</v>
      </c>
      <c r="IB156" s="142" t="e">
        <f>VLOOKUP(F156,Профиль!A156:GI1670,2,FALSE)</f>
        <v>#N/A</v>
      </c>
      <c r="IC156" s="142" t="str">
        <f>IF(IA156&gt;0,VLOOKUP(Бланк!$I$24,D156:F156,3,FALSE),"")</f>
        <v/>
      </c>
      <c r="ID156" s="142" t="e">
        <f t="shared" si="121"/>
        <v>#N/A</v>
      </c>
      <c r="IE156" s="142" t="e">
        <f t="shared" si="122"/>
        <v>#N/A</v>
      </c>
      <c r="IF156" s="142" t="str">
        <f>IF(ISERROR(IE156),"",INDEX(Профиль!$B$2:HV354,IE156,2))</f>
        <v/>
      </c>
      <c r="IG156" s="142" t="e">
        <f>VLOOKUP(ROW(EA155),IA$2:$IC$201,3,FALSE)</f>
        <v>#N/A</v>
      </c>
      <c r="IJ156" s="142" t="e">
        <f t="shared" si="123"/>
        <v>#N/A</v>
      </c>
    </row>
    <row r="157" spans="1:244" x14ac:dyDescent="0.25">
      <c r="A157" s="142">
        <v>157</v>
      </c>
      <c r="B157" s="142">
        <f>IF(AND($E$1="ПУСТО",Профиль!B157&lt;&gt;""),MAX($B$1:B156)+1,IF(ISNUMBER(SEARCH($E$1,Профиль!G157)),MAX($B$1:B156)+1,0))</f>
        <v>0</v>
      </c>
      <c r="D157" s="142" t="str">
        <f>IF(ISERROR(F157),"",INDEX(Профиль!$B$2:$E$1001,F157,1))</f>
        <v/>
      </c>
      <c r="E157" s="142" t="str">
        <f>IF(ISERROR(F157),"",INDEX(Профиль!$B$2:$E$1001,F157,2))</f>
        <v/>
      </c>
      <c r="F157" s="142" t="e">
        <f>MATCH(ROW(A156),$B$2:B163,0)</f>
        <v>#N/A</v>
      </c>
      <c r="G157" s="142" t="str">
        <f>IF(AND(COUNTIF(D$2:D157,D157)=1,D157&lt;&gt;""),COUNT(G$1:G156)+1,"")</f>
        <v/>
      </c>
      <c r="H157" s="142" t="str">
        <f t="shared" si="88"/>
        <v/>
      </c>
      <c r="I157" s="142" t="e">
        <f t="shared" si="89"/>
        <v>#N/A</v>
      </c>
      <c r="J157" s="142">
        <f>IF(ISNUMBER(SEARCH(Бланк!$I$6,D157)),MAX($J$1:J156)+1,0)</f>
        <v>0</v>
      </c>
      <c r="K157" s="142" t="e">
        <f>VLOOKUP(F157,Профиль!A157:AI1671,2,FALSE)</f>
        <v>#N/A</v>
      </c>
      <c r="L157" s="142" t="str">
        <f>IF(J157&gt;0,VLOOKUP(Бланк!$I$6,D157:F167,3,FALSE),"")</f>
        <v/>
      </c>
      <c r="M157" s="142" t="e">
        <f t="shared" si="90"/>
        <v>#N/A</v>
      </c>
      <c r="N157" s="142" t="e">
        <f t="shared" si="91"/>
        <v>#N/A</v>
      </c>
      <c r="O157" s="142" t="str">
        <f>IF(ISERROR(N157),"",INDEX(Профиль!$B$2:DD15161,N157,2))</f>
        <v/>
      </c>
      <c r="P157" s="142" t="e">
        <f t="shared" si="92"/>
        <v>#N/A</v>
      </c>
      <c r="Q157" s="142">
        <f>IF(ISNUMBER(SEARCH(Бланк!$K$6,O157)),MAX($Q$1:Q156)+1,0)</f>
        <v>0</v>
      </c>
      <c r="R157" s="142" t="str">
        <f t="shared" si="93"/>
        <v/>
      </c>
      <c r="S157" s="142" t="e">
        <f t="shared" si="94"/>
        <v>#N/A</v>
      </c>
      <c r="AA157" s="142">
        <f>IF(ISNUMBER(SEARCH(Бланк!$I$8,D157)),MAX($AA$1:AA156)+1,0)</f>
        <v>0</v>
      </c>
      <c r="AB157" s="142" t="e">
        <f>VLOOKUP(F157,Профиль!A157:AI1671,2,FALSE)</f>
        <v>#N/A</v>
      </c>
      <c r="AC157" s="142" t="str">
        <f>IF(AA157&gt;0,VLOOKUP(Бланк!$I$8,D157:F157,3,FALSE),"")</f>
        <v/>
      </c>
      <c r="AD157" s="142" t="e">
        <f t="shared" si="95"/>
        <v>#N/A</v>
      </c>
      <c r="BA157" s="142">
        <f>IF(ISNUMBER(SEARCH(Бланк!$I$10,D157)),MAX($BA$1:BA156)+1,0)</f>
        <v>0</v>
      </c>
      <c r="BB157" s="142" t="e">
        <f>VLOOKUP(F157,Профиль!A157:AI1671,2,FALSE)</f>
        <v>#N/A</v>
      </c>
      <c r="BC157" s="142" t="str">
        <f>IF(BA157&gt;0,VLOOKUP(Бланк!$I$10,D157:F157,3,FALSE),"")</f>
        <v/>
      </c>
      <c r="BD157" s="142" t="e">
        <f t="shared" si="96"/>
        <v>#N/A</v>
      </c>
      <c r="BE157" s="142" t="e">
        <f t="shared" si="97"/>
        <v>#N/A</v>
      </c>
      <c r="CA157" s="142">
        <f>IF(ISNUMBER(SEARCH(Бланк!$I$12,D157)),MAX($CA$1:CA156)+1,0)</f>
        <v>0</v>
      </c>
      <c r="CB157" s="142" t="e">
        <f>VLOOKUP(F157,Профиль!A157:AI1671,2,FALSE)</f>
        <v>#N/A</v>
      </c>
      <c r="CC157" s="142" t="str">
        <f>IF(CA157&gt;0,VLOOKUP(Бланк!$I$12,D157:F157,3,FALSE),"")</f>
        <v/>
      </c>
      <c r="CD157" s="142" t="e">
        <f t="shared" si="98"/>
        <v>#N/A</v>
      </c>
      <c r="CE157" s="142" t="e">
        <f t="shared" si="99"/>
        <v>#N/A</v>
      </c>
      <c r="CF157" s="142" t="str">
        <f>IF(ISERROR(CE157),"",INDEX(Профиль!$B$2:BV355,CE157,2))</f>
        <v/>
      </c>
      <c r="CG157" s="142" t="e">
        <f t="shared" si="100"/>
        <v>#N/A</v>
      </c>
      <c r="CI157" s="142" t="str">
        <f t="shared" si="101"/>
        <v/>
      </c>
      <c r="DA157" s="142">
        <f>IF(ISNUMBER(SEARCH(Бланк!$I$14,D157)),MAX($DA$1:DA156)+1,0)</f>
        <v>0</v>
      </c>
      <c r="DB157" s="142" t="e">
        <f>VLOOKUP(F157,Профиль!A157:BI1671,2,FALSE)</f>
        <v>#N/A</v>
      </c>
      <c r="DC157" s="142" t="str">
        <f>IF(DA157&gt;0,VLOOKUP(Бланк!$I$14,D157:F157,3,FALSE),"")</f>
        <v/>
      </c>
      <c r="DD157" s="142" t="e">
        <f t="shared" si="102"/>
        <v>#N/A</v>
      </c>
      <c r="DE157" s="142" t="e">
        <f t="shared" si="103"/>
        <v>#N/A</v>
      </c>
      <c r="DF157" s="142" t="str">
        <f>IF(ISERROR(DE157),"",INDEX(Профиль!$B$2:CV355,DE157,2))</f>
        <v/>
      </c>
      <c r="DG157" s="142" t="e">
        <f t="shared" si="104"/>
        <v>#N/A</v>
      </c>
      <c r="EA157" s="142">
        <f>IF(ISNUMBER(SEARCH(Бланк!$I$16,D157)),MAX($EA$1:EA156)+1,0)</f>
        <v>0</v>
      </c>
      <c r="EB157" s="142" t="e">
        <f>VLOOKUP(F157,Профиль!A157:CI1671,2,FALSE)</f>
        <v>#N/A</v>
      </c>
      <c r="EC157" s="142" t="str">
        <f>IF(EA157&gt;0,VLOOKUP(Бланк!$I$16,D157:F157,3,FALSE),"")</f>
        <v/>
      </c>
      <c r="ED157" s="142" t="e">
        <f t="shared" si="105"/>
        <v>#N/A</v>
      </c>
      <c r="EE157" s="142" t="e">
        <f t="shared" si="106"/>
        <v>#N/A</v>
      </c>
      <c r="EF157" s="142" t="str">
        <f>IF(ISERROR(EE157),"",INDEX(Профиль!$B$2:DV355,EE157,2))</f>
        <v/>
      </c>
      <c r="EG157" s="142" t="e">
        <f t="shared" si="107"/>
        <v>#N/A</v>
      </c>
      <c r="FA157" s="142">
        <f>IF(ISNUMBER(SEARCH(Бланк!$I$18,D157)),MAX($FA$1:FA156)+1,0)</f>
        <v>0</v>
      </c>
      <c r="FB157" s="142" t="e">
        <f>VLOOKUP(F157,Профиль!A157:DI1671,2,FALSE)</f>
        <v>#N/A</v>
      </c>
      <c r="FC157" s="142" t="str">
        <f>IF(FA157&gt;0,VLOOKUP(Бланк!$I$18,D157:F157,3,FALSE),"")</f>
        <v/>
      </c>
      <c r="FD157" s="142" t="e">
        <f t="shared" si="108"/>
        <v>#N/A</v>
      </c>
      <c r="FE157" s="142" t="e">
        <f t="shared" si="109"/>
        <v>#N/A</v>
      </c>
      <c r="FF157" s="142" t="str">
        <f>IF(ISERROR(FE157),"",INDEX(Профиль!$B$2:EV355,FE157,2))</f>
        <v/>
      </c>
      <c r="FG157" s="142" t="e">
        <f t="shared" si="110"/>
        <v>#N/A</v>
      </c>
      <c r="FI157" s="142" t="str">
        <f t="shared" si="111"/>
        <v/>
      </c>
      <c r="FJ157" s="142" t="e">
        <f t="shared" si="112"/>
        <v>#N/A</v>
      </c>
      <c r="GA157" s="142">
        <f>IF(ISNUMBER(SEARCH(Бланк!$I$20,D157)),MAX($GA$1:GA156)+1,0)</f>
        <v>0</v>
      </c>
      <c r="GB157" s="142" t="e">
        <f>VLOOKUP(F157,Профиль!A157:EI1671,2,FALSE)</f>
        <v>#N/A</v>
      </c>
      <c r="GC157" s="142" t="str">
        <f>IF(GA157&gt;0,VLOOKUP(Бланк!$I$20,D157:F157,3,FALSE),"")</f>
        <v/>
      </c>
      <c r="GD157" s="142" t="e">
        <f t="shared" si="113"/>
        <v>#N/A</v>
      </c>
      <c r="GE157" s="142" t="e">
        <f t="shared" si="114"/>
        <v>#N/A</v>
      </c>
      <c r="GF157" s="142" t="str">
        <f>IF(ISERROR(GE157),"",INDEX(Профиль!$B$2:FV355,GE157,2))</f>
        <v/>
      </c>
      <c r="GG157" s="142" t="e">
        <f t="shared" si="115"/>
        <v>#N/A</v>
      </c>
      <c r="GI157" s="142" t="str">
        <f t="shared" si="116"/>
        <v/>
      </c>
      <c r="GJ157" s="142" t="e">
        <f t="shared" si="117"/>
        <v>#N/A</v>
      </c>
      <c r="HA157" s="142">
        <f>IF(ISNUMBER(SEARCH(Бланк!$I$22,D157)),MAX($HA$1:HA156)+1,0)</f>
        <v>0</v>
      </c>
      <c r="HB157" s="142" t="e">
        <f>VLOOKUP(F157,Профиль!A157:FI1671,2,FALSE)</f>
        <v>#N/A</v>
      </c>
      <c r="HC157" s="142" t="str">
        <f>IF(HA157&gt;0,VLOOKUP(Бланк!$I$22,D157:F157,3,FALSE),"")</f>
        <v/>
      </c>
      <c r="HD157" s="142" t="e">
        <f t="shared" si="118"/>
        <v>#N/A</v>
      </c>
      <c r="HE157" s="142" t="e">
        <f t="shared" si="119"/>
        <v>#N/A</v>
      </c>
      <c r="HF157" s="142" t="str">
        <f>IF(ISERROR(HE157),"",INDEX(Профиль!$B$2:GV355,HE157,2))</f>
        <v/>
      </c>
      <c r="HG157" s="142" t="e">
        <f t="shared" si="120"/>
        <v>#N/A</v>
      </c>
      <c r="IA157" s="142">
        <f>IF(ISNUMBER(SEARCH(Бланк!$I$24,D157)),MAX($IA$1:IA156)+1,0)</f>
        <v>0</v>
      </c>
      <c r="IB157" s="142" t="e">
        <f>VLOOKUP(F157,Профиль!A157:GI1671,2,FALSE)</f>
        <v>#N/A</v>
      </c>
      <c r="IC157" s="142" t="str">
        <f>IF(IA157&gt;0,VLOOKUP(Бланк!$I$24,D157:F157,3,FALSE),"")</f>
        <v/>
      </c>
      <c r="ID157" s="142" t="e">
        <f t="shared" si="121"/>
        <v>#N/A</v>
      </c>
      <c r="IE157" s="142" t="e">
        <f t="shared" si="122"/>
        <v>#N/A</v>
      </c>
      <c r="IF157" s="142" t="str">
        <f>IF(ISERROR(IE157),"",INDEX(Профиль!$B$2:HV355,IE157,2))</f>
        <v/>
      </c>
      <c r="IG157" s="142" t="e">
        <f>VLOOKUP(ROW(EA156),IA$2:$IC$201,3,FALSE)</f>
        <v>#N/A</v>
      </c>
      <c r="IJ157" s="142" t="e">
        <f t="shared" si="123"/>
        <v>#N/A</v>
      </c>
    </row>
    <row r="158" spans="1:244" x14ac:dyDescent="0.25">
      <c r="A158" s="142">
        <v>158</v>
      </c>
      <c r="B158" s="142">
        <f>IF(AND($E$1="ПУСТО",Профиль!B158&lt;&gt;""),MAX($B$1:B157)+1,IF(ISNUMBER(SEARCH($E$1,Профиль!G158)),MAX($B$1:B157)+1,0))</f>
        <v>0</v>
      </c>
      <c r="D158" s="142" t="str">
        <f>IF(ISERROR(F158),"",INDEX(Профиль!$B$2:$E$1001,F158,1))</f>
        <v/>
      </c>
      <c r="E158" s="142" t="str">
        <f>IF(ISERROR(F158),"",INDEX(Профиль!$B$2:$E$1001,F158,2))</f>
        <v/>
      </c>
      <c r="F158" s="142" t="e">
        <f>MATCH(ROW(A157),$B$2:B164,0)</f>
        <v>#N/A</v>
      </c>
      <c r="G158" s="142" t="str">
        <f>IF(AND(COUNTIF(D$2:D158,D158)=1,D158&lt;&gt;""),COUNT(G$1:G157)+1,"")</f>
        <v/>
      </c>
      <c r="H158" s="142" t="str">
        <f t="shared" si="88"/>
        <v/>
      </c>
      <c r="I158" s="142" t="e">
        <f t="shared" si="89"/>
        <v>#N/A</v>
      </c>
      <c r="J158" s="142">
        <f>IF(ISNUMBER(SEARCH(Бланк!$I$6,D158)),MAX($J$1:J157)+1,0)</f>
        <v>0</v>
      </c>
      <c r="K158" s="142" t="e">
        <f>VLOOKUP(F158,Профиль!A158:AI1672,2,FALSE)</f>
        <v>#N/A</v>
      </c>
      <c r="L158" s="142" t="str">
        <f>IF(J158&gt;0,VLOOKUP(Бланк!$I$6,D158:F168,3,FALSE),"")</f>
        <v/>
      </c>
      <c r="M158" s="142" t="e">
        <f t="shared" si="90"/>
        <v>#N/A</v>
      </c>
      <c r="N158" s="142" t="e">
        <f t="shared" si="91"/>
        <v>#N/A</v>
      </c>
      <c r="O158" s="142" t="str">
        <f>IF(ISERROR(N158),"",INDEX(Профиль!$B$2:DD15162,N158,2))</f>
        <v/>
      </c>
      <c r="P158" s="142" t="e">
        <f t="shared" si="92"/>
        <v>#N/A</v>
      </c>
      <c r="Q158" s="142">
        <f>IF(ISNUMBER(SEARCH(Бланк!$K$6,O158)),MAX($Q$1:Q157)+1,0)</f>
        <v>0</v>
      </c>
      <c r="R158" s="142" t="str">
        <f t="shared" si="93"/>
        <v/>
      </c>
      <c r="S158" s="142" t="e">
        <f t="shared" si="94"/>
        <v>#N/A</v>
      </c>
      <c r="AA158" s="142">
        <f>IF(ISNUMBER(SEARCH(Бланк!$I$8,D158)),MAX($AA$1:AA157)+1,0)</f>
        <v>0</v>
      </c>
      <c r="AB158" s="142" t="e">
        <f>VLOOKUP(F158,Профиль!A158:AI1672,2,FALSE)</f>
        <v>#N/A</v>
      </c>
      <c r="AC158" s="142" t="str">
        <f>IF(AA158&gt;0,VLOOKUP(Бланк!$I$8,D158:F158,3,FALSE),"")</f>
        <v/>
      </c>
      <c r="AD158" s="142" t="e">
        <f t="shared" si="95"/>
        <v>#N/A</v>
      </c>
      <c r="BA158" s="142">
        <f>IF(ISNUMBER(SEARCH(Бланк!$I$10,D158)),MAX($BA$1:BA157)+1,0)</f>
        <v>0</v>
      </c>
      <c r="BB158" s="142" t="e">
        <f>VLOOKUP(F158,Профиль!A158:AI1672,2,FALSE)</f>
        <v>#N/A</v>
      </c>
      <c r="BC158" s="142" t="str">
        <f>IF(BA158&gt;0,VLOOKUP(Бланк!$I$10,D158:F158,3,FALSE),"")</f>
        <v/>
      </c>
      <c r="BD158" s="142" t="e">
        <f t="shared" si="96"/>
        <v>#N/A</v>
      </c>
      <c r="BE158" s="142" t="e">
        <f t="shared" si="97"/>
        <v>#N/A</v>
      </c>
      <c r="CA158" s="142">
        <f>IF(ISNUMBER(SEARCH(Бланк!$I$12,D158)),MAX($CA$1:CA157)+1,0)</f>
        <v>0</v>
      </c>
      <c r="CB158" s="142" t="e">
        <f>VLOOKUP(F158,Профиль!A158:AI1672,2,FALSE)</f>
        <v>#N/A</v>
      </c>
      <c r="CC158" s="142" t="str">
        <f>IF(CA158&gt;0,VLOOKUP(Бланк!$I$12,D158:F158,3,FALSE),"")</f>
        <v/>
      </c>
      <c r="CD158" s="142" t="e">
        <f t="shared" si="98"/>
        <v>#N/A</v>
      </c>
      <c r="CE158" s="142" t="e">
        <f t="shared" si="99"/>
        <v>#N/A</v>
      </c>
      <c r="CF158" s="142" t="str">
        <f>IF(ISERROR(CE158),"",INDEX(Профиль!$B$2:BV356,CE158,2))</f>
        <v/>
      </c>
      <c r="CG158" s="142" t="e">
        <f t="shared" si="100"/>
        <v>#N/A</v>
      </c>
      <c r="CI158" s="142" t="str">
        <f t="shared" si="101"/>
        <v/>
      </c>
      <c r="DA158" s="142">
        <f>IF(ISNUMBER(SEARCH(Бланк!$I$14,D158)),MAX($DA$1:DA157)+1,0)</f>
        <v>0</v>
      </c>
      <c r="DB158" s="142" t="e">
        <f>VLOOKUP(F158,Профиль!A158:BI1672,2,FALSE)</f>
        <v>#N/A</v>
      </c>
      <c r="DC158" s="142" t="str">
        <f>IF(DA158&gt;0,VLOOKUP(Бланк!$I$14,D158:F158,3,FALSE),"")</f>
        <v/>
      </c>
      <c r="DD158" s="142" t="e">
        <f t="shared" si="102"/>
        <v>#N/A</v>
      </c>
      <c r="DE158" s="142" t="e">
        <f t="shared" si="103"/>
        <v>#N/A</v>
      </c>
      <c r="DF158" s="142" t="str">
        <f>IF(ISERROR(DE158),"",INDEX(Профиль!$B$2:CV356,DE158,2))</f>
        <v/>
      </c>
      <c r="DG158" s="142" t="e">
        <f t="shared" si="104"/>
        <v>#N/A</v>
      </c>
      <c r="EA158" s="142">
        <f>IF(ISNUMBER(SEARCH(Бланк!$I$16,D158)),MAX($EA$1:EA157)+1,0)</f>
        <v>0</v>
      </c>
      <c r="EB158" s="142" t="e">
        <f>VLOOKUP(F158,Профиль!A158:CI1672,2,FALSE)</f>
        <v>#N/A</v>
      </c>
      <c r="EC158" s="142" t="str">
        <f>IF(EA158&gt;0,VLOOKUP(Бланк!$I$16,D158:F158,3,FALSE),"")</f>
        <v/>
      </c>
      <c r="ED158" s="142" t="e">
        <f t="shared" si="105"/>
        <v>#N/A</v>
      </c>
      <c r="EE158" s="142" t="e">
        <f t="shared" si="106"/>
        <v>#N/A</v>
      </c>
      <c r="EF158" s="142" t="str">
        <f>IF(ISERROR(EE158),"",INDEX(Профиль!$B$2:DV356,EE158,2))</f>
        <v/>
      </c>
      <c r="EG158" s="142" t="e">
        <f t="shared" si="107"/>
        <v>#N/A</v>
      </c>
      <c r="FA158" s="142">
        <f>IF(ISNUMBER(SEARCH(Бланк!$I$18,D158)),MAX($FA$1:FA157)+1,0)</f>
        <v>0</v>
      </c>
      <c r="FB158" s="142" t="e">
        <f>VLOOKUP(F158,Профиль!A158:DI1672,2,FALSE)</f>
        <v>#N/A</v>
      </c>
      <c r="FC158" s="142" t="str">
        <f>IF(FA158&gt;0,VLOOKUP(Бланк!$I$18,D158:F158,3,FALSE),"")</f>
        <v/>
      </c>
      <c r="FD158" s="142" t="e">
        <f t="shared" si="108"/>
        <v>#N/A</v>
      </c>
      <c r="FE158" s="142" t="e">
        <f t="shared" si="109"/>
        <v>#N/A</v>
      </c>
      <c r="FF158" s="142" t="str">
        <f>IF(ISERROR(FE158),"",INDEX(Профиль!$B$2:EV356,FE158,2))</f>
        <v/>
      </c>
      <c r="FG158" s="142" t="e">
        <f t="shared" si="110"/>
        <v>#N/A</v>
      </c>
      <c r="FI158" s="142" t="str">
        <f t="shared" si="111"/>
        <v/>
      </c>
      <c r="FJ158" s="142" t="e">
        <f t="shared" si="112"/>
        <v>#N/A</v>
      </c>
      <c r="GA158" s="142">
        <f>IF(ISNUMBER(SEARCH(Бланк!$I$20,D158)),MAX($GA$1:GA157)+1,0)</f>
        <v>0</v>
      </c>
      <c r="GB158" s="142" t="e">
        <f>VLOOKUP(F158,Профиль!A158:EI1672,2,FALSE)</f>
        <v>#N/A</v>
      </c>
      <c r="GC158" s="142" t="str">
        <f>IF(GA158&gt;0,VLOOKUP(Бланк!$I$20,D158:F158,3,FALSE),"")</f>
        <v/>
      </c>
      <c r="GD158" s="142" t="e">
        <f t="shared" si="113"/>
        <v>#N/A</v>
      </c>
      <c r="GE158" s="142" t="e">
        <f t="shared" si="114"/>
        <v>#N/A</v>
      </c>
      <c r="GF158" s="142" t="str">
        <f>IF(ISERROR(GE158),"",INDEX(Профиль!$B$2:FV356,GE158,2))</f>
        <v/>
      </c>
      <c r="GG158" s="142" t="e">
        <f t="shared" si="115"/>
        <v>#N/A</v>
      </c>
      <c r="GI158" s="142" t="str">
        <f t="shared" si="116"/>
        <v/>
      </c>
      <c r="GJ158" s="142" t="e">
        <f t="shared" si="117"/>
        <v>#N/A</v>
      </c>
      <c r="HA158" s="142">
        <f>IF(ISNUMBER(SEARCH(Бланк!$I$22,D158)),MAX($HA$1:HA157)+1,0)</f>
        <v>0</v>
      </c>
      <c r="HB158" s="142" t="e">
        <f>VLOOKUP(F158,Профиль!A158:FI1672,2,FALSE)</f>
        <v>#N/A</v>
      </c>
      <c r="HC158" s="142" t="str">
        <f>IF(HA158&gt;0,VLOOKUP(Бланк!$I$22,D158:F158,3,FALSE),"")</f>
        <v/>
      </c>
      <c r="HD158" s="142" t="e">
        <f t="shared" si="118"/>
        <v>#N/A</v>
      </c>
      <c r="HE158" s="142" t="e">
        <f t="shared" si="119"/>
        <v>#N/A</v>
      </c>
      <c r="HF158" s="142" t="str">
        <f>IF(ISERROR(HE158),"",INDEX(Профиль!$B$2:GV356,HE158,2))</f>
        <v/>
      </c>
      <c r="HG158" s="142" t="e">
        <f t="shared" si="120"/>
        <v>#N/A</v>
      </c>
      <c r="IA158" s="142">
        <f>IF(ISNUMBER(SEARCH(Бланк!$I$24,D158)),MAX($IA$1:IA157)+1,0)</f>
        <v>0</v>
      </c>
      <c r="IB158" s="142" t="e">
        <f>VLOOKUP(F158,Профиль!A158:GI1672,2,FALSE)</f>
        <v>#N/A</v>
      </c>
      <c r="IC158" s="142" t="str">
        <f>IF(IA158&gt;0,VLOOKUP(Бланк!$I$24,D158:F158,3,FALSE),"")</f>
        <v/>
      </c>
      <c r="ID158" s="142" t="e">
        <f t="shared" si="121"/>
        <v>#N/A</v>
      </c>
      <c r="IE158" s="142" t="e">
        <f t="shared" si="122"/>
        <v>#N/A</v>
      </c>
      <c r="IF158" s="142" t="str">
        <f>IF(ISERROR(IE158),"",INDEX(Профиль!$B$2:HV356,IE158,2))</f>
        <v/>
      </c>
      <c r="IG158" s="142" t="e">
        <f>VLOOKUP(ROW(EA157),IA$2:$IC$201,3,FALSE)</f>
        <v>#N/A</v>
      </c>
      <c r="IJ158" s="142" t="e">
        <f t="shared" si="123"/>
        <v>#N/A</v>
      </c>
    </row>
    <row r="159" spans="1:244" x14ac:dyDescent="0.25">
      <c r="A159" s="142">
        <v>159</v>
      </c>
      <c r="B159" s="142">
        <f>IF(AND($E$1="ПУСТО",Профиль!B159&lt;&gt;""),MAX($B$1:B158)+1,IF(ISNUMBER(SEARCH($E$1,Профиль!G159)),MAX($B$1:B158)+1,0))</f>
        <v>0</v>
      </c>
      <c r="D159" s="142" t="str">
        <f>IF(ISERROR(F159),"",INDEX(Профиль!$B$2:$E$1001,F159,1))</f>
        <v/>
      </c>
      <c r="E159" s="142" t="str">
        <f>IF(ISERROR(F159),"",INDEX(Профиль!$B$2:$E$1001,F159,2))</f>
        <v/>
      </c>
      <c r="F159" s="142" t="e">
        <f>MATCH(ROW(A158),$B$2:B165,0)</f>
        <v>#N/A</v>
      </c>
      <c r="G159" s="142" t="str">
        <f>IF(AND(COUNTIF(D$2:D159,D159)=1,D159&lt;&gt;""),COUNT(G$1:G158)+1,"")</f>
        <v/>
      </c>
      <c r="H159" s="142" t="str">
        <f t="shared" si="88"/>
        <v/>
      </c>
      <c r="I159" s="142" t="e">
        <f t="shared" si="89"/>
        <v>#N/A</v>
      </c>
      <c r="J159" s="142">
        <f>IF(ISNUMBER(SEARCH(Бланк!$I$6,D159)),MAX($J$1:J158)+1,0)</f>
        <v>0</v>
      </c>
      <c r="K159" s="142" t="e">
        <f>VLOOKUP(F159,Профиль!A159:AI1673,2,FALSE)</f>
        <v>#N/A</v>
      </c>
      <c r="L159" s="142" t="str">
        <f>IF(J159&gt;0,VLOOKUP(Бланк!$I$6,D159:F169,3,FALSE),"")</f>
        <v/>
      </c>
      <c r="M159" s="142" t="e">
        <f t="shared" si="90"/>
        <v>#N/A</v>
      </c>
      <c r="N159" s="142" t="e">
        <f t="shared" si="91"/>
        <v>#N/A</v>
      </c>
      <c r="O159" s="142" t="str">
        <f>IF(ISERROR(N159),"",INDEX(Профиль!$B$2:DD15163,N159,2))</f>
        <v/>
      </c>
      <c r="P159" s="142" t="e">
        <f t="shared" si="92"/>
        <v>#N/A</v>
      </c>
      <c r="Q159" s="142">
        <f>IF(ISNUMBER(SEARCH(Бланк!$K$6,O159)),MAX($Q$1:Q158)+1,0)</f>
        <v>0</v>
      </c>
      <c r="R159" s="142" t="str">
        <f t="shared" si="93"/>
        <v/>
      </c>
      <c r="S159" s="142" t="e">
        <f t="shared" si="94"/>
        <v>#N/A</v>
      </c>
      <c r="AA159" s="142">
        <f>IF(ISNUMBER(SEARCH(Бланк!$I$8,D159)),MAX($AA$1:AA158)+1,0)</f>
        <v>0</v>
      </c>
      <c r="AB159" s="142" t="e">
        <f>VLOOKUP(F159,Профиль!A159:AI1673,2,FALSE)</f>
        <v>#N/A</v>
      </c>
      <c r="AC159" s="142" t="str">
        <f>IF(AA159&gt;0,VLOOKUP(Бланк!$I$8,D159:F159,3,FALSE),"")</f>
        <v/>
      </c>
      <c r="AD159" s="142" t="e">
        <f t="shared" si="95"/>
        <v>#N/A</v>
      </c>
      <c r="BA159" s="142">
        <f>IF(ISNUMBER(SEARCH(Бланк!$I$10,D159)),MAX($BA$1:BA158)+1,0)</f>
        <v>0</v>
      </c>
      <c r="BB159" s="142" t="e">
        <f>VLOOKUP(F159,Профиль!A159:AI1673,2,FALSE)</f>
        <v>#N/A</v>
      </c>
      <c r="BC159" s="142" t="str">
        <f>IF(BA159&gt;0,VLOOKUP(Бланк!$I$10,D159:F159,3,FALSE),"")</f>
        <v/>
      </c>
      <c r="BD159" s="142" t="e">
        <f t="shared" si="96"/>
        <v>#N/A</v>
      </c>
      <c r="BE159" s="142" t="e">
        <f t="shared" si="97"/>
        <v>#N/A</v>
      </c>
      <c r="CA159" s="142">
        <f>IF(ISNUMBER(SEARCH(Бланк!$I$12,D159)),MAX($CA$1:CA158)+1,0)</f>
        <v>0</v>
      </c>
      <c r="CB159" s="142" t="e">
        <f>VLOOKUP(F159,Профиль!A159:AI1673,2,FALSE)</f>
        <v>#N/A</v>
      </c>
      <c r="CC159" s="142" t="str">
        <f>IF(CA159&gt;0,VLOOKUP(Бланк!$I$12,D159:F159,3,FALSE),"")</f>
        <v/>
      </c>
      <c r="CD159" s="142" t="e">
        <f t="shared" si="98"/>
        <v>#N/A</v>
      </c>
      <c r="CE159" s="142" t="e">
        <f t="shared" si="99"/>
        <v>#N/A</v>
      </c>
      <c r="CF159" s="142" t="str">
        <f>IF(ISERROR(CE159),"",INDEX(Профиль!$B$2:BV357,CE159,2))</f>
        <v/>
      </c>
      <c r="CG159" s="142" t="e">
        <f t="shared" si="100"/>
        <v>#N/A</v>
      </c>
      <c r="CI159" s="142" t="str">
        <f t="shared" si="101"/>
        <v/>
      </c>
      <c r="DA159" s="142">
        <f>IF(ISNUMBER(SEARCH(Бланк!$I$14,D159)),MAX($DA$1:DA158)+1,0)</f>
        <v>0</v>
      </c>
      <c r="DB159" s="142" t="e">
        <f>VLOOKUP(F159,Профиль!A159:BI1673,2,FALSE)</f>
        <v>#N/A</v>
      </c>
      <c r="DC159" s="142" t="str">
        <f>IF(DA159&gt;0,VLOOKUP(Бланк!$I$14,D159:F159,3,FALSE),"")</f>
        <v/>
      </c>
      <c r="DD159" s="142" t="e">
        <f t="shared" si="102"/>
        <v>#N/A</v>
      </c>
      <c r="DE159" s="142" t="e">
        <f t="shared" si="103"/>
        <v>#N/A</v>
      </c>
      <c r="DF159" s="142" t="str">
        <f>IF(ISERROR(DE159),"",INDEX(Профиль!$B$2:CV357,DE159,2))</f>
        <v/>
      </c>
      <c r="DG159" s="142" t="e">
        <f t="shared" si="104"/>
        <v>#N/A</v>
      </c>
      <c r="EA159" s="142">
        <f>IF(ISNUMBER(SEARCH(Бланк!$I$16,D159)),MAX($EA$1:EA158)+1,0)</f>
        <v>0</v>
      </c>
      <c r="EB159" s="142" t="e">
        <f>VLOOKUP(F159,Профиль!A159:CI1673,2,FALSE)</f>
        <v>#N/A</v>
      </c>
      <c r="EC159" s="142" t="str">
        <f>IF(EA159&gt;0,VLOOKUP(Бланк!$I$16,D159:F159,3,FALSE),"")</f>
        <v/>
      </c>
      <c r="ED159" s="142" t="e">
        <f t="shared" si="105"/>
        <v>#N/A</v>
      </c>
      <c r="EE159" s="142" t="e">
        <f t="shared" si="106"/>
        <v>#N/A</v>
      </c>
      <c r="EF159" s="142" t="str">
        <f>IF(ISERROR(EE159),"",INDEX(Профиль!$B$2:DV357,EE159,2))</f>
        <v/>
      </c>
      <c r="EG159" s="142" t="e">
        <f t="shared" si="107"/>
        <v>#N/A</v>
      </c>
      <c r="FA159" s="142">
        <f>IF(ISNUMBER(SEARCH(Бланк!$I$18,D159)),MAX($FA$1:FA158)+1,0)</f>
        <v>0</v>
      </c>
      <c r="FB159" s="142" t="e">
        <f>VLOOKUP(F159,Профиль!A159:DI1673,2,FALSE)</f>
        <v>#N/A</v>
      </c>
      <c r="FC159" s="142" t="str">
        <f>IF(FA159&gt;0,VLOOKUP(Бланк!$I$18,D159:F159,3,FALSE),"")</f>
        <v/>
      </c>
      <c r="FD159" s="142" t="e">
        <f t="shared" si="108"/>
        <v>#N/A</v>
      </c>
      <c r="FE159" s="142" t="e">
        <f t="shared" si="109"/>
        <v>#N/A</v>
      </c>
      <c r="FF159" s="142" t="str">
        <f>IF(ISERROR(FE159),"",INDEX(Профиль!$B$2:EV357,FE159,2))</f>
        <v/>
      </c>
      <c r="FG159" s="142" t="e">
        <f t="shared" si="110"/>
        <v>#N/A</v>
      </c>
      <c r="FI159" s="142" t="str">
        <f t="shared" si="111"/>
        <v/>
      </c>
      <c r="FJ159" s="142" t="e">
        <f t="shared" si="112"/>
        <v>#N/A</v>
      </c>
      <c r="GA159" s="142">
        <f>IF(ISNUMBER(SEARCH(Бланк!$I$20,D159)),MAX($GA$1:GA158)+1,0)</f>
        <v>0</v>
      </c>
      <c r="GB159" s="142" t="e">
        <f>VLOOKUP(F159,Профиль!A159:EI1673,2,FALSE)</f>
        <v>#N/A</v>
      </c>
      <c r="GC159" s="142" t="str">
        <f>IF(GA159&gt;0,VLOOKUP(Бланк!$I$20,D159:F159,3,FALSE),"")</f>
        <v/>
      </c>
      <c r="GD159" s="142" t="e">
        <f t="shared" si="113"/>
        <v>#N/A</v>
      </c>
      <c r="GE159" s="142" t="e">
        <f t="shared" si="114"/>
        <v>#N/A</v>
      </c>
      <c r="GF159" s="142" t="str">
        <f>IF(ISERROR(GE159),"",INDEX(Профиль!$B$2:FV357,GE159,2))</f>
        <v/>
      </c>
      <c r="GG159" s="142" t="e">
        <f t="shared" si="115"/>
        <v>#N/A</v>
      </c>
      <c r="GI159" s="142" t="str">
        <f t="shared" si="116"/>
        <v/>
      </c>
      <c r="GJ159" s="142" t="e">
        <f t="shared" si="117"/>
        <v>#N/A</v>
      </c>
      <c r="HA159" s="142">
        <f>IF(ISNUMBER(SEARCH(Бланк!$I$22,D159)),MAX($HA$1:HA158)+1,0)</f>
        <v>0</v>
      </c>
      <c r="HB159" s="142" t="e">
        <f>VLOOKUP(F159,Профиль!A159:FI1673,2,FALSE)</f>
        <v>#N/A</v>
      </c>
      <c r="HC159" s="142" t="str">
        <f>IF(HA159&gt;0,VLOOKUP(Бланк!$I$22,D159:F159,3,FALSE),"")</f>
        <v/>
      </c>
      <c r="HD159" s="142" t="e">
        <f t="shared" si="118"/>
        <v>#N/A</v>
      </c>
      <c r="HE159" s="142" t="e">
        <f t="shared" si="119"/>
        <v>#N/A</v>
      </c>
      <c r="HF159" s="142" t="str">
        <f>IF(ISERROR(HE159),"",INDEX(Профиль!$B$2:GV357,HE159,2))</f>
        <v/>
      </c>
      <c r="HG159" s="142" t="e">
        <f t="shared" si="120"/>
        <v>#N/A</v>
      </c>
      <c r="IA159" s="142">
        <f>IF(ISNUMBER(SEARCH(Бланк!$I$24,D159)),MAX($IA$1:IA158)+1,0)</f>
        <v>0</v>
      </c>
      <c r="IB159" s="142" t="e">
        <f>VLOOKUP(F159,Профиль!A159:GI1673,2,FALSE)</f>
        <v>#N/A</v>
      </c>
      <c r="IC159" s="142" t="str">
        <f>IF(IA159&gt;0,VLOOKUP(Бланк!$I$24,D159:F159,3,FALSE),"")</f>
        <v/>
      </c>
      <c r="ID159" s="142" t="e">
        <f t="shared" si="121"/>
        <v>#N/A</v>
      </c>
      <c r="IE159" s="142" t="e">
        <f t="shared" si="122"/>
        <v>#N/A</v>
      </c>
      <c r="IF159" s="142" t="str">
        <f>IF(ISERROR(IE159),"",INDEX(Профиль!$B$2:HV357,IE159,2))</f>
        <v/>
      </c>
      <c r="IG159" s="142" t="e">
        <f>VLOOKUP(ROW(EA158),IA$2:$IC$201,3,FALSE)</f>
        <v>#N/A</v>
      </c>
      <c r="IJ159" s="142" t="e">
        <f t="shared" si="123"/>
        <v>#N/A</v>
      </c>
    </row>
    <row r="160" spans="1:244" x14ac:dyDescent="0.25">
      <c r="A160" s="142">
        <v>160</v>
      </c>
      <c r="B160" s="142">
        <f>IF(AND($E$1="ПУСТО",Профиль!B160&lt;&gt;""),MAX($B$1:B159)+1,IF(ISNUMBER(SEARCH($E$1,Профиль!G160)),MAX($B$1:B159)+1,0))</f>
        <v>0</v>
      </c>
      <c r="D160" s="142" t="str">
        <f>IF(ISERROR(F160),"",INDEX(Профиль!$B$2:$E$1001,F160,1))</f>
        <v/>
      </c>
      <c r="E160" s="142" t="str">
        <f>IF(ISERROR(F160),"",INDEX(Профиль!$B$2:$E$1001,F160,2))</f>
        <v/>
      </c>
      <c r="F160" s="142" t="e">
        <f>MATCH(ROW(A159),$B$2:B166,0)</f>
        <v>#N/A</v>
      </c>
      <c r="G160" s="142" t="str">
        <f>IF(AND(COUNTIF(D$2:D160,D160)=1,D160&lt;&gt;""),COUNT(G$1:G159)+1,"")</f>
        <v/>
      </c>
      <c r="H160" s="142" t="str">
        <f t="shared" si="88"/>
        <v/>
      </c>
      <c r="I160" s="142" t="e">
        <f t="shared" si="89"/>
        <v>#N/A</v>
      </c>
      <c r="J160" s="142">
        <f>IF(ISNUMBER(SEARCH(Бланк!$I$6,D160)),MAX($J$1:J159)+1,0)</f>
        <v>0</v>
      </c>
      <c r="K160" s="142" t="e">
        <f>VLOOKUP(F160,Профиль!A160:AI1674,2,FALSE)</f>
        <v>#N/A</v>
      </c>
      <c r="L160" s="142" t="str">
        <f>IF(J160&gt;0,VLOOKUP(Бланк!$I$6,D160:F170,3,FALSE),"")</f>
        <v/>
      </c>
      <c r="M160" s="142" t="e">
        <f t="shared" si="90"/>
        <v>#N/A</v>
      </c>
      <c r="N160" s="142" t="e">
        <f t="shared" si="91"/>
        <v>#N/A</v>
      </c>
      <c r="O160" s="142" t="str">
        <f>IF(ISERROR(N160),"",INDEX(Профиль!$B$2:DD15164,N160,2))</f>
        <v/>
      </c>
      <c r="P160" s="142" t="e">
        <f t="shared" si="92"/>
        <v>#N/A</v>
      </c>
      <c r="Q160" s="142">
        <f>IF(ISNUMBER(SEARCH(Бланк!$K$6,O160)),MAX($Q$1:Q159)+1,0)</f>
        <v>0</v>
      </c>
      <c r="R160" s="142" t="str">
        <f t="shared" si="93"/>
        <v/>
      </c>
      <c r="S160" s="142" t="e">
        <f t="shared" si="94"/>
        <v>#N/A</v>
      </c>
      <c r="AA160" s="142">
        <f>IF(ISNUMBER(SEARCH(Бланк!$I$8,D160)),MAX($AA$1:AA159)+1,0)</f>
        <v>0</v>
      </c>
      <c r="AB160" s="142" t="e">
        <f>VLOOKUP(F160,Профиль!A160:AI1674,2,FALSE)</f>
        <v>#N/A</v>
      </c>
      <c r="AC160" s="142" t="str">
        <f>IF(AA160&gt;0,VLOOKUP(Бланк!$I$8,D160:F160,3,FALSE),"")</f>
        <v/>
      </c>
      <c r="AD160" s="142" t="e">
        <f t="shared" si="95"/>
        <v>#N/A</v>
      </c>
      <c r="BA160" s="142">
        <f>IF(ISNUMBER(SEARCH(Бланк!$I$10,D160)),MAX($BA$1:BA159)+1,0)</f>
        <v>0</v>
      </c>
      <c r="BB160" s="142" t="e">
        <f>VLOOKUP(F160,Профиль!A160:AI1674,2,FALSE)</f>
        <v>#N/A</v>
      </c>
      <c r="BC160" s="142" t="str">
        <f>IF(BA160&gt;0,VLOOKUP(Бланк!$I$10,D160:F160,3,FALSE),"")</f>
        <v/>
      </c>
      <c r="BD160" s="142" t="e">
        <f t="shared" si="96"/>
        <v>#N/A</v>
      </c>
      <c r="BE160" s="142" t="e">
        <f t="shared" si="97"/>
        <v>#N/A</v>
      </c>
      <c r="CA160" s="142">
        <f>IF(ISNUMBER(SEARCH(Бланк!$I$12,D160)),MAX($CA$1:CA159)+1,0)</f>
        <v>0</v>
      </c>
      <c r="CB160" s="142" t="e">
        <f>VLOOKUP(F160,Профиль!A160:AI1674,2,FALSE)</f>
        <v>#N/A</v>
      </c>
      <c r="CC160" s="142" t="str">
        <f>IF(CA160&gt;0,VLOOKUP(Бланк!$I$12,D160:F160,3,FALSE),"")</f>
        <v/>
      </c>
      <c r="CD160" s="142" t="e">
        <f t="shared" si="98"/>
        <v>#N/A</v>
      </c>
      <c r="CE160" s="142" t="e">
        <f t="shared" si="99"/>
        <v>#N/A</v>
      </c>
      <c r="CF160" s="142" t="str">
        <f>IF(ISERROR(CE160),"",INDEX(Профиль!$B$2:BV358,CE160,2))</f>
        <v/>
      </c>
      <c r="CG160" s="142" t="e">
        <f t="shared" si="100"/>
        <v>#N/A</v>
      </c>
      <c r="CI160" s="142" t="str">
        <f t="shared" si="101"/>
        <v/>
      </c>
      <c r="DA160" s="142">
        <f>IF(ISNUMBER(SEARCH(Бланк!$I$14,D160)),MAX($DA$1:DA159)+1,0)</f>
        <v>0</v>
      </c>
      <c r="DB160" s="142" t="e">
        <f>VLOOKUP(F160,Профиль!A160:BI1674,2,FALSE)</f>
        <v>#N/A</v>
      </c>
      <c r="DC160" s="142" t="str">
        <f>IF(DA160&gt;0,VLOOKUP(Бланк!$I$14,D160:F160,3,FALSE),"")</f>
        <v/>
      </c>
      <c r="DD160" s="142" t="e">
        <f t="shared" si="102"/>
        <v>#N/A</v>
      </c>
      <c r="DE160" s="142" t="e">
        <f t="shared" si="103"/>
        <v>#N/A</v>
      </c>
      <c r="DF160" s="142" t="str">
        <f>IF(ISERROR(DE160),"",INDEX(Профиль!$B$2:CV358,DE160,2))</f>
        <v/>
      </c>
      <c r="DG160" s="142" t="e">
        <f t="shared" si="104"/>
        <v>#N/A</v>
      </c>
      <c r="EA160" s="142">
        <f>IF(ISNUMBER(SEARCH(Бланк!$I$16,D160)),MAX($EA$1:EA159)+1,0)</f>
        <v>0</v>
      </c>
      <c r="EB160" s="142" t="e">
        <f>VLOOKUP(F160,Профиль!A160:CI1674,2,FALSE)</f>
        <v>#N/A</v>
      </c>
      <c r="EC160" s="142" t="str">
        <f>IF(EA160&gt;0,VLOOKUP(Бланк!$I$16,D160:F160,3,FALSE),"")</f>
        <v/>
      </c>
      <c r="ED160" s="142" t="e">
        <f t="shared" si="105"/>
        <v>#N/A</v>
      </c>
      <c r="EE160" s="142" t="e">
        <f t="shared" si="106"/>
        <v>#N/A</v>
      </c>
      <c r="EF160" s="142" t="str">
        <f>IF(ISERROR(EE160),"",INDEX(Профиль!$B$2:DV358,EE160,2))</f>
        <v/>
      </c>
      <c r="EG160" s="142" t="e">
        <f t="shared" si="107"/>
        <v>#N/A</v>
      </c>
      <c r="FA160" s="142">
        <f>IF(ISNUMBER(SEARCH(Бланк!$I$18,D160)),MAX($FA$1:FA159)+1,0)</f>
        <v>0</v>
      </c>
      <c r="FB160" s="142" t="e">
        <f>VLOOKUP(F160,Профиль!A160:DI1674,2,FALSE)</f>
        <v>#N/A</v>
      </c>
      <c r="FC160" s="142" t="str">
        <f>IF(FA160&gt;0,VLOOKUP(Бланк!$I$18,D160:F160,3,FALSE),"")</f>
        <v/>
      </c>
      <c r="FD160" s="142" t="e">
        <f t="shared" si="108"/>
        <v>#N/A</v>
      </c>
      <c r="FE160" s="142" t="e">
        <f t="shared" si="109"/>
        <v>#N/A</v>
      </c>
      <c r="FF160" s="142" t="str">
        <f>IF(ISERROR(FE160),"",INDEX(Профиль!$B$2:EV358,FE160,2))</f>
        <v/>
      </c>
      <c r="FG160" s="142" t="e">
        <f t="shared" si="110"/>
        <v>#N/A</v>
      </c>
      <c r="FI160" s="142" t="str">
        <f t="shared" si="111"/>
        <v/>
      </c>
      <c r="FJ160" s="142" t="e">
        <f t="shared" si="112"/>
        <v>#N/A</v>
      </c>
      <c r="GA160" s="142">
        <f>IF(ISNUMBER(SEARCH(Бланк!$I$20,D160)),MAX($GA$1:GA159)+1,0)</f>
        <v>0</v>
      </c>
      <c r="GB160" s="142" t="e">
        <f>VLOOKUP(F160,Профиль!A160:EI1674,2,FALSE)</f>
        <v>#N/A</v>
      </c>
      <c r="GC160" s="142" t="str">
        <f>IF(GA160&gt;0,VLOOKUP(Бланк!$I$20,D160:F160,3,FALSE),"")</f>
        <v/>
      </c>
      <c r="GD160" s="142" t="e">
        <f t="shared" si="113"/>
        <v>#N/A</v>
      </c>
      <c r="GE160" s="142" t="e">
        <f t="shared" si="114"/>
        <v>#N/A</v>
      </c>
      <c r="GF160" s="142" t="str">
        <f>IF(ISERROR(GE160),"",INDEX(Профиль!$B$2:FV358,GE160,2))</f>
        <v/>
      </c>
      <c r="GG160" s="142" t="e">
        <f t="shared" si="115"/>
        <v>#N/A</v>
      </c>
      <c r="GI160" s="142" t="str">
        <f t="shared" si="116"/>
        <v/>
      </c>
      <c r="GJ160" s="142" t="e">
        <f t="shared" si="117"/>
        <v>#N/A</v>
      </c>
      <c r="HA160" s="142">
        <f>IF(ISNUMBER(SEARCH(Бланк!$I$22,D160)),MAX($HA$1:HA159)+1,0)</f>
        <v>0</v>
      </c>
      <c r="HB160" s="142" t="e">
        <f>VLOOKUP(F160,Профиль!A160:FI1674,2,FALSE)</f>
        <v>#N/A</v>
      </c>
      <c r="HC160" s="142" t="str">
        <f>IF(HA160&gt;0,VLOOKUP(Бланк!$I$22,D160:F160,3,FALSE),"")</f>
        <v/>
      </c>
      <c r="HD160" s="142" t="e">
        <f t="shared" si="118"/>
        <v>#N/A</v>
      </c>
      <c r="HE160" s="142" t="e">
        <f t="shared" si="119"/>
        <v>#N/A</v>
      </c>
      <c r="HF160" s="142" t="str">
        <f>IF(ISERROR(HE160),"",INDEX(Профиль!$B$2:GV358,HE160,2))</f>
        <v/>
      </c>
      <c r="HG160" s="142" t="e">
        <f t="shared" si="120"/>
        <v>#N/A</v>
      </c>
      <c r="IA160" s="142">
        <f>IF(ISNUMBER(SEARCH(Бланк!$I$24,D160)),MAX($IA$1:IA159)+1,0)</f>
        <v>0</v>
      </c>
      <c r="IB160" s="142" t="e">
        <f>VLOOKUP(F160,Профиль!A160:GI1674,2,FALSE)</f>
        <v>#N/A</v>
      </c>
      <c r="IC160" s="142" t="str">
        <f>IF(IA160&gt;0,VLOOKUP(Бланк!$I$24,D160:F160,3,FALSE),"")</f>
        <v/>
      </c>
      <c r="ID160" s="142" t="e">
        <f t="shared" si="121"/>
        <v>#N/A</v>
      </c>
      <c r="IE160" s="142" t="e">
        <f t="shared" si="122"/>
        <v>#N/A</v>
      </c>
      <c r="IF160" s="142" t="str">
        <f>IF(ISERROR(IE160),"",INDEX(Профиль!$B$2:HV358,IE160,2))</f>
        <v/>
      </c>
      <c r="IG160" s="142" t="e">
        <f>VLOOKUP(ROW(EA159),IA$2:$IC$201,3,FALSE)</f>
        <v>#N/A</v>
      </c>
      <c r="IJ160" s="142" t="e">
        <f t="shared" si="123"/>
        <v>#N/A</v>
      </c>
    </row>
    <row r="161" spans="1:244" x14ac:dyDescent="0.25">
      <c r="A161" s="142">
        <v>161</v>
      </c>
      <c r="B161" s="142">
        <f>IF(AND($E$1="ПУСТО",Профиль!B161&lt;&gt;""),MAX($B$1:B160)+1,IF(ISNUMBER(SEARCH($E$1,Профиль!G161)),MAX($B$1:B160)+1,0))</f>
        <v>0</v>
      </c>
      <c r="D161" s="142" t="str">
        <f>IF(ISERROR(F161),"",INDEX(Профиль!$B$2:$E$1001,F161,1))</f>
        <v/>
      </c>
      <c r="E161" s="142" t="str">
        <f>IF(ISERROR(F161),"",INDEX(Профиль!$B$2:$E$1001,F161,2))</f>
        <v/>
      </c>
      <c r="F161" s="142" t="e">
        <f>MATCH(ROW(A160),$B$2:B167,0)</f>
        <v>#N/A</v>
      </c>
      <c r="G161" s="142" t="str">
        <f>IF(AND(COUNTIF(D$2:D161,D161)=1,D161&lt;&gt;""),COUNT(G$1:G160)+1,"")</f>
        <v/>
      </c>
      <c r="H161" s="142" t="str">
        <f t="shared" si="88"/>
        <v/>
      </c>
      <c r="I161" s="142" t="e">
        <f t="shared" si="89"/>
        <v>#N/A</v>
      </c>
      <c r="J161" s="142">
        <f>IF(ISNUMBER(SEARCH(Бланк!$I$6,D161)),MAX($J$1:J160)+1,0)</f>
        <v>0</v>
      </c>
      <c r="K161" s="142" t="e">
        <f>VLOOKUP(F161,Профиль!A161:AI1675,2,FALSE)</f>
        <v>#N/A</v>
      </c>
      <c r="L161" s="142" t="str">
        <f>IF(J161&gt;0,VLOOKUP(Бланк!$I$6,D161:F171,3,FALSE),"")</f>
        <v/>
      </c>
      <c r="M161" s="142" t="e">
        <f t="shared" si="90"/>
        <v>#N/A</v>
      </c>
      <c r="N161" s="142" t="e">
        <f t="shared" si="91"/>
        <v>#N/A</v>
      </c>
      <c r="O161" s="142" t="str">
        <f>IF(ISERROR(N161),"",INDEX(Профиль!$B$2:DD15165,N161,2))</f>
        <v/>
      </c>
      <c r="P161" s="142" t="e">
        <f t="shared" si="92"/>
        <v>#N/A</v>
      </c>
      <c r="Q161" s="142">
        <f>IF(ISNUMBER(SEARCH(Бланк!$K$6,O161)),MAX($Q$1:Q160)+1,0)</f>
        <v>0</v>
      </c>
      <c r="R161" s="142" t="str">
        <f t="shared" si="93"/>
        <v/>
      </c>
      <c r="S161" s="142" t="e">
        <f t="shared" si="94"/>
        <v>#N/A</v>
      </c>
      <c r="AA161" s="142">
        <f>IF(ISNUMBER(SEARCH(Бланк!$I$8,D161)),MAX($AA$1:AA160)+1,0)</f>
        <v>0</v>
      </c>
      <c r="AB161" s="142" t="e">
        <f>VLOOKUP(F161,Профиль!A161:AI1675,2,FALSE)</f>
        <v>#N/A</v>
      </c>
      <c r="AC161" s="142" t="str">
        <f>IF(AA161&gt;0,VLOOKUP(Бланк!$I$8,D161:F161,3,FALSE),"")</f>
        <v/>
      </c>
      <c r="AD161" s="142" t="e">
        <f t="shared" si="95"/>
        <v>#N/A</v>
      </c>
      <c r="BA161" s="142">
        <f>IF(ISNUMBER(SEARCH(Бланк!$I$10,D161)),MAX($BA$1:BA160)+1,0)</f>
        <v>0</v>
      </c>
      <c r="BB161" s="142" t="e">
        <f>VLOOKUP(F161,Профиль!A161:AI1675,2,FALSE)</f>
        <v>#N/A</v>
      </c>
      <c r="BC161" s="142" t="str">
        <f>IF(BA161&gt;0,VLOOKUP(Бланк!$I$10,D161:F161,3,FALSE),"")</f>
        <v/>
      </c>
      <c r="BD161" s="142" t="e">
        <f t="shared" si="96"/>
        <v>#N/A</v>
      </c>
      <c r="BE161" s="142" t="e">
        <f t="shared" si="97"/>
        <v>#N/A</v>
      </c>
      <c r="CA161" s="142">
        <f>IF(ISNUMBER(SEARCH(Бланк!$I$12,D161)),MAX($CA$1:CA160)+1,0)</f>
        <v>0</v>
      </c>
      <c r="CB161" s="142" t="e">
        <f>VLOOKUP(F161,Профиль!A161:AI1675,2,FALSE)</f>
        <v>#N/A</v>
      </c>
      <c r="CC161" s="142" t="str">
        <f>IF(CA161&gt;0,VLOOKUP(Бланк!$I$12,D161:F161,3,FALSE),"")</f>
        <v/>
      </c>
      <c r="CD161" s="142" t="e">
        <f t="shared" si="98"/>
        <v>#N/A</v>
      </c>
      <c r="CE161" s="142" t="e">
        <f t="shared" si="99"/>
        <v>#N/A</v>
      </c>
      <c r="CF161" s="142" t="str">
        <f>IF(ISERROR(CE161),"",INDEX(Профиль!$B$2:BV359,CE161,2))</f>
        <v/>
      </c>
      <c r="CG161" s="142" t="e">
        <f t="shared" si="100"/>
        <v>#N/A</v>
      </c>
      <c r="CI161" s="142" t="str">
        <f t="shared" si="101"/>
        <v/>
      </c>
      <c r="DA161" s="142">
        <f>IF(ISNUMBER(SEARCH(Бланк!$I$14,D161)),MAX($DA$1:DA160)+1,0)</f>
        <v>0</v>
      </c>
      <c r="DB161" s="142" t="e">
        <f>VLOOKUP(F161,Профиль!A161:BI1675,2,FALSE)</f>
        <v>#N/A</v>
      </c>
      <c r="DC161" s="142" t="str">
        <f>IF(DA161&gt;0,VLOOKUP(Бланк!$I$14,D161:F161,3,FALSE),"")</f>
        <v/>
      </c>
      <c r="DD161" s="142" t="e">
        <f t="shared" si="102"/>
        <v>#N/A</v>
      </c>
      <c r="DE161" s="142" t="e">
        <f t="shared" si="103"/>
        <v>#N/A</v>
      </c>
      <c r="DF161" s="142" t="str">
        <f>IF(ISERROR(DE161),"",INDEX(Профиль!$B$2:CV359,DE161,2))</f>
        <v/>
      </c>
      <c r="DG161" s="142" t="e">
        <f t="shared" si="104"/>
        <v>#N/A</v>
      </c>
      <c r="EA161" s="142">
        <f>IF(ISNUMBER(SEARCH(Бланк!$I$16,D161)),MAX($EA$1:EA160)+1,0)</f>
        <v>0</v>
      </c>
      <c r="EB161" s="142" t="e">
        <f>VLOOKUP(F161,Профиль!A161:CI1675,2,FALSE)</f>
        <v>#N/A</v>
      </c>
      <c r="EC161" s="142" t="str">
        <f>IF(EA161&gt;0,VLOOKUP(Бланк!$I$16,D161:F161,3,FALSE),"")</f>
        <v/>
      </c>
      <c r="ED161" s="142" t="e">
        <f t="shared" si="105"/>
        <v>#N/A</v>
      </c>
      <c r="EE161" s="142" t="e">
        <f t="shared" si="106"/>
        <v>#N/A</v>
      </c>
      <c r="EF161" s="142" t="str">
        <f>IF(ISERROR(EE161),"",INDEX(Профиль!$B$2:DV359,EE161,2))</f>
        <v/>
      </c>
      <c r="EG161" s="142" t="e">
        <f t="shared" si="107"/>
        <v>#N/A</v>
      </c>
      <c r="FA161" s="142">
        <f>IF(ISNUMBER(SEARCH(Бланк!$I$18,D161)),MAX($FA$1:FA160)+1,0)</f>
        <v>0</v>
      </c>
      <c r="FB161" s="142" t="e">
        <f>VLOOKUP(F161,Профиль!A161:DI1675,2,FALSE)</f>
        <v>#N/A</v>
      </c>
      <c r="FC161" s="142" t="str">
        <f>IF(FA161&gt;0,VLOOKUP(Бланк!$I$18,D161:F161,3,FALSE),"")</f>
        <v/>
      </c>
      <c r="FD161" s="142" t="e">
        <f t="shared" si="108"/>
        <v>#N/A</v>
      </c>
      <c r="FE161" s="142" t="e">
        <f t="shared" si="109"/>
        <v>#N/A</v>
      </c>
      <c r="FF161" s="142" t="str">
        <f>IF(ISERROR(FE161),"",INDEX(Профиль!$B$2:EV359,FE161,2))</f>
        <v/>
      </c>
      <c r="FG161" s="142" t="e">
        <f t="shared" si="110"/>
        <v>#N/A</v>
      </c>
      <c r="FI161" s="142" t="str">
        <f t="shared" si="111"/>
        <v/>
      </c>
      <c r="FJ161" s="142" t="e">
        <f t="shared" si="112"/>
        <v>#N/A</v>
      </c>
      <c r="GA161" s="142">
        <f>IF(ISNUMBER(SEARCH(Бланк!$I$20,D161)),MAX($GA$1:GA160)+1,0)</f>
        <v>0</v>
      </c>
      <c r="GB161" s="142" t="e">
        <f>VLOOKUP(F161,Профиль!A161:EI1675,2,FALSE)</f>
        <v>#N/A</v>
      </c>
      <c r="GC161" s="142" t="str">
        <f>IF(GA161&gt;0,VLOOKUP(Бланк!$I$20,D161:F161,3,FALSE),"")</f>
        <v/>
      </c>
      <c r="GD161" s="142" t="e">
        <f t="shared" si="113"/>
        <v>#N/A</v>
      </c>
      <c r="GE161" s="142" t="e">
        <f t="shared" si="114"/>
        <v>#N/A</v>
      </c>
      <c r="GF161" s="142" t="str">
        <f>IF(ISERROR(GE161),"",INDEX(Профиль!$B$2:FV359,GE161,2))</f>
        <v/>
      </c>
      <c r="GG161" s="142" t="e">
        <f t="shared" si="115"/>
        <v>#N/A</v>
      </c>
      <c r="GI161" s="142" t="str">
        <f t="shared" si="116"/>
        <v/>
      </c>
      <c r="GJ161" s="142" t="e">
        <f t="shared" si="117"/>
        <v>#N/A</v>
      </c>
      <c r="HA161" s="142">
        <f>IF(ISNUMBER(SEARCH(Бланк!$I$22,D161)),MAX($HA$1:HA160)+1,0)</f>
        <v>0</v>
      </c>
      <c r="HB161" s="142" t="e">
        <f>VLOOKUP(F161,Профиль!A161:FI1675,2,FALSE)</f>
        <v>#N/A</v>
      </c>
      <c r="HC161" s="142" t="str">
        <f>IF(HA161&gt;0,VLOOKUP(Бланк!$I$22,D161:F161,3,FALSE),"")</f>
        <v/>
      </c>
      <c r="HD161" s="142" t="e">
        <f t="shared" si="118"/>
        <v>#N/A</v>
      </c>
      <c r="HE161" s="142" t="e">
        <f t="shared" si="119"/>
        <v>#N/A</v>
      </c>
      <c r="HF161" s="142" t="str">
        <f>IF(ISERROR(HE161),"",INDEX(Профиль!$B$2:GV359,HE161,2))</f>
        <v/>
      </c>
      <c r="HG161" s="142" t="e">
        <f t="shared" si="120"/>
        <v>#N/A</v>
      </c>
      <c r="IA161" s="142">
        <f>IF(ISNUMBER(SEARCH(Бланк!$I$24,D161)),MAX($IA$1:IA160)+1,0)</f>
        <v>0</v>
      </c>
      <c r="IB161" s="142" t="e">
        <f>VLOOKUP(F161,Профиль!A161:GI1675,2,FALSE)</f>
        <v>#N/A</v>
      </c>
      <c r="IC161" s="142" t="str">
        <f>IF(IA161&gt;0,VLOOKUP(Бланк!$I$24,D161:F161,3,FALSE),"")</f>
        <v/>
      </c>
      <c r="ID161" s="142" t="e">
        <f t="shared" si="121"/>
        <v>#N/A</v>
      </c>
      <c r="IE161" s="142" t="e">
        <f t="shared" si="122"/>
        <v>#N/A</v>
      </c>
      <c r="IF161" s="142" t="str">
        <f>IF(ISERROR(IE161),"",INDEX(Профиль!$B$2:HV359,IE161,2))</f>
        <v/>
      </c>
      <c r="IG161" s="142" t="e">
        <f>VLOOKUP(ROW(EA160),IA$2:$IC$201,3,FALSE)</f>
        <v>#N/A</v>
      </c>
      <c r="IJ161" s="142" t="e">
        <f t="shared" si="123"/>
        <v>#N/A</v>
      </c>
    </row>
    <row r="162" spans="1:244" x14ac:dyDescent="0.25">
      <c r="A162" s="142">
        <v>162</v>
      </c>
      <c r="B162" s="142">
        <f>IF(AND($E$1="ПУСТО",Профиль!B162&lt;&gt;""),MAX($B$1:B161)+1,IF(ISNUMBER(SEARCH($E$1,Профиль!G162)),MAX($B$1:B161)+1,0))</f>
        <v>0</v>
      </c>
      <c r="D162" s="142" t="str">
        <f>IF(ISERROR(F162),"",INDEX(Профиль!$B$2:$E$1001,F162,1))</f>
        <v/>
      </c>
      <c r="E162" s="142" t="str">
        <f>IF(ISERROR(F162),"",INDEX(Профиль!$B$2:$E$1001,F162,2))</f>
        <v/>
      </c>
      <c r="F162" s="142" t="e">
        <f>MATCH(ROW(A161),$B$2:B168,0)</f>
        <v>#N/A</v>
      </c>
      <c r="G162" s="142" t="str">
        <f>IF(AND(COUNTIF(D$2:D162,D162)=1,D162&lt;&gt;""),COUNT(G$1:G161)+1,"")</f>
        <v/>
      </c>
      <c r="H162" s="142" t="str">
        <f t="shared" si="88"/>
        <v/>
      </c>
      <c r="I162" s="142" t="e">
        <f t="shared" si="89"/>
        <v>#N/A</v>
      </c>
      <c r="J162" s="142">
        <f>IF(ISNUMBER(SEARCH(Бланк!$I$6,D162)),MAX($J$1:J161)+1,0)</f>
        <v>0</v>
      </c>
      <c r="K162" s="142" t="e">
        <f>VLOOKUP(F162,Профиль!A162:AI1676,2,FALSE)</f>
        <v>#N/A</v>
      </c>
      <c r="L162" s="142" t="str">
        <f>IF(J162&gt;0,VLOOKUP(Бланк!$I$6,D162:F172,3,FALSE),"")</f>
        <v/>
      </c>
      <c r="M162" s="142" t="e">
        <f t="shared" si="90"/>
        <v>#N/A</v>
      </c>
      <c r="N162" s="142" t="e">
        <f t="shared" si="91"/>
        <v>#N/A</v>
      </c>
      <c r="O162" s="142" t="str">
        <f>IF(ISERROR(N162),"",INDEX(Профиль!$B$2:DD15166,N162,2))</f>
        <v/>
      </c>
      <c r="P162" s="142" t="e">
        <f t="shared" si="92"/>
        <v>#N/A</v>
      </c>
      <c r="Q162" s="142">
        <f>IF(ISNUMBER(SEARCH(Бланк!$K$6,O162)),MAX($Q$1:Q161)+1,0)</f>
        <v>0</v>
      </c>
      <c r="R162" s="142" t="str">
        <f t="shared" si="93"/>
        <v/>
      </c>
      <c r="S162" s="142" t="e">
        <f t="shared" si="94"/>
        <v>#N/A</v>
      </c>
      <c r="AA162" s="142">
        <f>IF(ISNUMBER(SEARCH(Бланк!$I$8,D162)),MAX($AA$1:AA161)+1,0)</f>
        <v>0</v>
      </c>
      <c r="AB162" s="142" t="e">
        <f>VLOOKUP(F162,Профиль!A162:AI1676,2,FALSE)</f>
        <v>#N/A</v>
      </c>
      <c r="AC162" s="142" t="str">
        <f>IF(AA162&gt;0,VLOOKUP(Бланк!$I$8,D162:F162,3,FALSE),"")</f>
        <v/>
      </c>
      <c r="AD162" s="142" t="e">
        <f t="shared" si="95"/>
        <v>#N/A</v>
      </c>
      <c r="BA162" s="142">
        <f>IF(ISNUMBER(SEARCH(Бланк!$I$10,D162)),MAX($BA$1:BA161)+1,0)</f>
        <v>0</v>
      </c>
      <c r="BB162" s="142" t="e">
        <f>VLOOKUP(F162,Профиль!A162:AI1676,2,FALSE)</f>
        <v>#N/A</v>
      </c>
      <c r="BC162" s="142" t="str">
        <f>IF(BA162&gt;0,VLOOKUP(Бланк!$I$10,D162:F162,3,FALSE),"")</f>
        <v/>
      </c>
      <c r="BD162" s="142" t="e">
        <f t="shared" si="96"/>
        <v>#N/A</v>
      </c>
      <c r="BE162" s="142" t="e">
        <f t="shared" si="97"/>
        <v>#N/A</v>
      </c>
      <c r="CA162" s="142">
        <f>IF(ISNUMBER(SEARCH(Бланк!$I$12,D162)),MAX($CA$1:CA161)+1,0)</f>
        <v>0</v>
      </c>
      <c r="CB162" s="142" t="e">
        <f>VLOOKUP(F162,Профиль!A162:AI1676,2,FALSE)</f>
        <v>#N/A</v>
      </c>
      <c r="CC162" s="142" t="str">
        <f>IF(CA162&gt;0,VLOOKUP(Бланк!$I$12,D162:F162,3,FALSE),"")</f>
        <v/>
      </c>
      <c r="CD162" s="142" t="e">
        <f t="shared" si="98"/>
        <v>#N/A</v>
      </c>
      <c r="CE162" s="142" t="e">
        <f t="shared" si="99"/>
        <v>#N/A</v>
      </c>
      <c r="CF162" s="142" t="str">
        <f>IF(ISERROR(CE162),"",INDEX(Профиль!$B$2:BV360,CE162,2))</f>
        <v/>
      </c>
      <c r="CG162" s="142" t="e">
        <f t="shared" si="100"/>
        <v>#N/A</v>
      </c>
      <c r="CI162" s="142" t="str">
        <f t="shared" si="101"/>
        <v/>
      </c>
      <c r="DA162" s="142">
        <f>IF(ISNUMBER(SEARCH(Бланк!$I$14,D162)),MAX($DA$1:DA161)+1,0)</f>
        <v>0</v>
      </c>
      <c r="DB162" s="142" t="e">
        <f>VLOOKUP(F162,Профиль!A162:BI1676,2,FALSE)</f>
        <v>#N/A</v>
      </c>
      <c r="DC162" s="142" t="str">
        <f>IF(DA162&gt;0,VLOOKUP(Бланк!$I$14,D162:F162,3,FALSE),"")</f>
        <v/>
      </c>
      <c r="DD162" s="142" t="e">
        <f t="shared" si="102"/>
        <v>#N/A</v>
      </c>
      <c r="DE162" s="142" t="e">
        <f t="shared" si="103"/>
        <v>#N/A</v>
      </c>
      <c r="DF162" s="142" t="str">
        <f>IF(ISERROR(DE162),"",INDEX(Профиль!$B$2:CV360,DE162,2))</f>
        <v/>
      </c>
      <c r="DG162" s="142" t="e">
        <f t="shared" si="104"/>
        <v>#N/A</v>
      </c>
      <c r="EA162" s="142">
        <f>IF(ISNUMBER(SEARCH(Бланк!$I$16,D162)),MAX($EA$1:EA161)+1,0)</f>
        <v>0</v>
      </c>
      <c r="EB162" s="142" t="e">
        <f>VLOOKUP(F162,Профиль!A162:CI1676,2,FALSE)</f>
        <v>#N/A</v>
      </c>
      <c r="EC162" s="142" t="str">
        <f>IF(EA162&gt;0,VLOOKUP(Бланк!$I$16,D162:F162,3,FALSE),"")</f>
        <v/>
      </c>
      <c r="ED162" s="142" t="e">
        <f t="shared" si="105"/>
        <v>#N/A</v>
      </c>
      <c r="EE162" s="142" t="e">
        <f t="shared" si="106"/>
        <v>#N/A</v>
      </c>
      <c r="EF162" s="142" t="str">
        <f>IF(ISERROR(EE162),"",INDEX(Профиль!$B$2:DV360,EE162,2))</f>
        <v/>
      </c>
      <c r="EG162" s="142" t="e">
        <f t="shared" si="107"/>
        <v>#N/A</v>
      </c>
      <c r="FA162" s="142">
        <f>IF(ISNUMBER(SEARCH(Бланк!$I$18,D162)),MAX($FA$1:FA161)+1,0)</f>
        <v>0</v>
      </c>
      <c r="FB162" s="142" t="e">
        <f>VLOOKUP(F162,Профиль!A162:DI1676,2,FALSE)</f>
        <v>#N/A</v>
      </c>
      <c r="FC162" s="142" t="str">
        <f>IF(FA162&gt;0,VLOOKUP(Бланк!$I$18,D162:F162,3,FALSE),"")</f>
        <v/>
      </c>
      <c r="FD162" s="142" t="e">
        <f t="shared" si="108"/>
        <v>#N/A</v>
      </c>
      <c r="FE162" s="142" t="e">
        <f t="shared" si="109"/>
        <v>#N/A</v>
      </c>
      <c r="FF162" s="142" t="str">
        <f>IF(ISERROR(FE162),"",INDEX(Профиль!$B$2:EV360,FE162,2))</f>
        <v/>
      </c>
      <c r="FG162" s="142" t="e">
        <f t="shared" si="110"/>
        <v>#N/A</v>
      </c>
      <c r="FI162" s="142" t="str">
        <f t="shared" si="111"/>
        <v/>
      </c>
      <c r="FJ162" s="142" t="e">
        <f t="shared" si="112"/>
        <v>#N/A</v>
      </c>
      <c r="GA162" s="142">
        <f>IF(ISNUMBER(SEARCH(Бланк!$I$20,D162)),MAX($GA$1:GA161)+1,0)</f>
        <v>0</v>
      </c>
      <c r="GB162" s="142" t="e">
        <f>VLOOKUP(F162,Профиль!A162:EI1676,2,FALSE)</f>
        <v>#N/A</v>
      </c>
      <c r="GC162" s="142" t="str">
        <f>IF(GA162&gt;0,VLOOKUP(Бланк!$I$20,D162:F162,3,FALSE),"")</f>
        <v/>
      </c>
      <c r="GD162" s="142" t="e">
        <f t="shared" si="113"/>
        <v>#N/A</v>
      </c>
      <c r="GE162" s="142" t="e">
        <f t="shared" si="114"/>
        <v>#N/A</v>
      </c>
      <c r="GF162" s="142" t="str">
        <f>IF(ISERROR(GE162),"",INDEX(Профиль!$B$2:FV360,GE162,2))</f>
        <v/>
      </c>
      <c r="GG162" s="142" t="e">
        <f t="shared" si="115"/>
        <v>#N/A</v>
      </c>
      <c r="GI162" s="142" t="str">
        <f t="shared" si="116"/>
        <v/>
      </c>
      <c r="GJ162" s="142" t="e">
        <f t="shared" si="117"/>
        <v>#N/A</v>
      </c>
      <c r="HA162" s="142">
        <f>IF(ISNUMBER(SEARCH(Бланк!$I$22,D162)),MAX($HA$1:HA161)+1,0)</f>
        <v>0</v>
      </c>
      <c r="HB162" s="142" t="e">
        <f>VLOOKUP(F162,Профиль!A162:FI1676,2,FALSE)</f>
        <v>#N/A</v>
      </c>
      <c r="HC162" s="142" t="str">
        <f>IF(HA162&gt;0,VLOOKUP(Бланк!$I$22,D162:F162,3,FALSE),"")</f>
        <v/>
      </c>
      <c r="HD162" s="142" t="e">
        <f t="shared" si="118"/>
        <v>#N/A</v>
      </c>
      <c r="HE162" s="142" t="e">
        <f t="shared" si="119"/>
        <v>#N/A</v>
      </c>
      <c r="HF162" s="142" t="str">
        <f>IF(ISERROR(HE162),"",INDEX(Профиль!$B$2:GV360,HE162,2))</f>
        <v/>
      </c>
      <c r="HG162" s="142" t="e">
        <f t="shared" si="120"/>
        <v>#N/A</v>
      </c>
      <c r="IA162" s="142">
        <f>IF(ISNUMBER(SEARCH(Бланк!$I$24,D162)),MAX($IA$1:IA161)+1,0)</f>
        <v>0</v>
      </c>
      <c r="IB162" s="142" t="e">
        <f>VLOOKUP(F162,Профиль!A162:GI1676,2,FALSE)</f>
        <v>#N/A</v>
      </c>
      <c r="IC162" s="142" t="str">
        <f>IF(IA162&gt;0,VLOOKUP(Бланк!$I$24,D162:F162,3,FALSE),"")</f>
        <v/>
      </c>
      <c r="ID162" s="142" t="e">
        <f t="shared" si="121"/>
        <v>#N/A</v>
      </c>
      <c r="IE162" s="142" t="e">
        <f t="shared" si="122"/>
        <v>#N/A</v>
      </c>
      <c r="IF162" s="142" t="str">
        <f>IF(ISERROR(IE162),"",INDEX(Профиль!$B$2:HV360,IE162,2))</f>
        <v/>
      </c>
      <c r="IG162" s="142" t="e">
        <f>VLOOKUP(ROW(EA161),IA$2:$IC$201,3,FALSE)</f>
        <v>#N/A</v>
      </c>
      <c r="IJ162" s="142" t="e">
        <f t="shared" si="123"/>
        <v>#N/A</v>
      </c>
    </row>
    <row r="163" spans="1:244" x14ac:dyDescent="0.25">
      <c r="A163" s="142">
        <v>163</v>
      </c>
      <c r="B163" s="142">
        <f>IF(AND($E$1="ПУСТО",Профиль!B163&lt;&gt;""),MAX($B$1:B162)+1,IF(ISNUMBER(SEARCH($E$1,Профиль!G163)),MAX($B$1:B162)+1,0))</f>
        <v>0</v>
      </c>
      <c r="D163" s="142" t="str">
        <f>IF(ISERROR(F163),"",INDEX(Профиль!$B$2:$E$1001,F163,1))</f>
        <v/>
      </c>
      <c r="E163" s="142" t="str">
        <f>IF(ISERROR(F163),"",INDEX(Профиль!$B$2:$E$1001,F163,2))</f>
        <v/>
      </c>
      <c r="F163" s="142" t="e">
        <f>MATCH(ROW(A162),$B$2:B169,0)</f>
        <v>#N/A</v>
      </c>
      <c r="G163" s="142" t="str">
        <f>IF(AND(COUNTIF(D$2:D163,D163)=1,D163&lt;&gt;""),COUNT(G$1:G162)+1,"")</f>
        <v/>
      </c>
      <c r="H163" s="142" t="str">
        <f t="shared" si="88"/>
        <v/>
      </c>
      <c r="I163" s="142" t="e">
        <f t="shared" si="89"/>
        <v>#N/A</v>
      </c>
      <c r="J163" s="142">
        <f>IF(ISNUMBER(SEARCH(Бланк!$I$6,D163)),MAX($J$1:J162)+1,0)</f>
        <v>0</v>
      </c>
      <c r="K163" s="142" t="e">
        <f>VLOOKUP(F163,Профиль!A163:AI1677,2,FALSE)</f>
        <v>#N/A</v>
      </c>
      <c r="L163" s="142" t="str">
        <f>IF(J163&gt;0,VLOOKUP(Бланк!$I$6,D163:F173,3,FALSE),"")</f>
        <v/>
      </c>
      <c r="M163" s="142" t="e">
        <f t="shared" si="90"/>
        <v>#N/A</v>
      </c>
      <c r="N163" s="142" t="e">
        <f t="shared" si="91"/>
        <v>#N/A</v>
      </c>
      <c r="O163" s="142" t="str">
        <f>IF(ISERROR(N163),"",INDEX(Профиль!$B$2:DD15167,N163,2))</f>
        <v/>
      </c>
      <c r="P163" s="142" t="e">
        <f t="shared" si="92"/>
        <v>#N/A</v>
      </c>
      <c r="Q163" s="142">
        <f>IF(ISNUMBER(SEARCH(Бланк!$K$6,O163)),MAX($Q$1:Q162)+1,0)</f>
        <v>0</v>
      </c>
      <c r="R163" s="142" t="str">
        <f t="shared" si="93"/>
        <v/>
      </c>
      <c r="S163" s="142" t="e">
        <f t="shared" si="94"/>
        <v>#N/A</v>
      </c>
      <c r="AA163" s="142">
        <f>IF(ISNUMBER(SEARCH(Бланк!$I$8,D163)),MAX($AA$1:AA162)+1,0)</f>
        <v>0</v>
      </c>
      <c r="AB163" s="142" t="e">
        <f>VLOOKUP(F163,Профиль!A163:AI1677,2,FALSE)</f>
        <v>#N/A</v>
      </c>
      <c r="AC163" s="142" t="str">
        <f>IF(AA163&gt;0,VLOOKUP(Бланк!$I$8,D163:F163,3,FALSE),"")</f>
        <v/>
      </c>
      <c r="AD163" s="142" t="e">
        <f t="shared" si="95"/>
        <v>#N/A</v>
      </c>
      <c r="BA163" s="142">
        <f>IF(ISNUMBER(SEARCH(Бланк!$I$10,D163)),MAX($BA$1:BA162)+1,0)</f>
        <v>0</v>
      </c>
      <c r="BB163" s="142" t="e">
        <f>VLOOKUP(F163,Профиль!A163:AI1677,2,FALSE)</f>
        <v>#N/A</v>
      </c>
      <c r="BC163" s="142" t="str">
        <f>IF(BA163&gt;0,VLOOKUP(Бланк!$I$10,D163:F163,3,FALSE),"")</f>
        <v/>
      </c>
      <c r="BD163" s="142" t="e">
        <f t="shared" si="96"/>
        <v>#N/A</v>
      </c>
      <c r="BE163" s="142" t="e">
        <f t="shared" si="97"/>
        <v>#N/A</v>
      </c>
      <c r="CA163" s="142">
        <f>IF(ISNUMBER(SEARCH(Бланк!$I$12,D163)),MAX($CA$1:CA162)+1,0)</f>
        <v>0</v>
      </c>
      <c r="CB163" s="142" t="e">
        <f>VLOOKUP(F163,Профиль!A163:AI1677,2,FALSE)</f>
        <v>#N/A</v>
      </c>
      <c r="CC163" s="142" t="str">
        <f>IF(CA163&gt;0,VLOOKUP(Бланк!$I$12,D163:F163,3,FALSE),"")</f>
        <v/>
      </c>
      <c r="CD163" s="142" t="e">
        <f t="shared" si="98"/>
        <v>#N/A</v>
      </c>
      <c r="CE163" s="142" t="e">
        <f t="shared" si="99"/>
        <v>#N/A</v>
      </c>
      <c r="CF163" s="142" t="str">
        <f>IF(ISERROR(CE163),"",INDEX(Профиль!$B$2:BV361,CE163,2))</f>
        <v/>
      </c>
      <c r="CG163" s="142" t="e">
        <f t="shared" si="100"/>
        <v>#N/A</v>
      </c>
      <c r="CI163" s="142" t="str">
        <f t="shared" si="101"/>
        <v/>
      </c>
      <c r="DA163" s="142">
        <f>IF(ISNUMBER(SEARCH(Бланк!$I$14,D163)),MAX($DA$1:DA162)+1,0)</f>
        <v>0</v>
      </c>
      <c r="DB163" s="142" t="e">
        <f>VLOOKUP(F163,Профиль!A163:BI1677,2,FALSE)</f>
        <v>#N/A</v>
      </c>
      <c r="DC163" s="142" t="str">
        <f>IF(DA163&gt;0,VLOOKUP(Бланк!$I$14,D163:F163,3,FALSE),"")</f>
        <v/>
      </c>
      <c r="DD163" s="142" t="e">
        <f t="shared" si="102"/>
        <v>#N/A</v>
      </c>
      <c r="DE163" s="142" t="e">
        <f t="shared" si="103"/>
        <v>#N/A</v>
      </c>
      <c r="DF163" s="142" t="str">
        <f>IF(ISERROR(DE163),"",INDEX(Профиль!$B$2:CV361,DE163,2))</f>
        <v/>
      </c>
      <c r="DG163" s="142" t="e">
        <f t="shared" si="104"/>
        <v>#N/A</v>
      </c>
      <c r="EA163" s="142">
        <f>IF(ISNUMBER(SEARCH(Бланк!$I$16,D163)),MAX($EA$1:EA162)+1,0)</f>
        <v>0</v>
      </c>
      <c r="EB163" s="142" t="e">
        <f>VLOOKUP(F163,Профиль!A163:CI1677,2,FALSE)</f>
        <v>#N/A</v>
      </c>
      <c r="EC163" s="142" t="str">
        <f>IF(EA163&gt;0,VLOOKUP(Бланк!$I$16,D163:F163,3,FALSE),"")</f>
        <v/>
      </c>
      <c r="ED163" s="142" t="e">
        <f t="shared" si="105"/>
        <v>#N/A</v>
      </c>
      <c r="EE163" s="142" t="e">
        <f t="shared" si="106"/>
        <v>#N/A</v>
      </c>
      <c r="EF163" s="142" t="str">
        <f>IF(ISERROR(EE163),"",INDEX(Профиль!$B$2:DV361,EE163,2))</f>
        <v/>
      </c>
      <c r="EG163" s="142" t="e">
        <f t="shared" si="107"/>
        <v>#N/A</v>
      </c>
      <c r="FA163" s="142">
        <f>IF(ISNUMBER(SEARCH(Бланк!$I$18,D163)),MAX($FA$1:FA162)+1,0)</f>
        <v>0</v>
      </c>
      <c r="FB163" s="142" t="e">
        <f>VLOOKUP(F163,Профиль!A163:DI1677,2,FALSE)</f>
        <v>#N/A</v>
      </c>
      <c r="FC163" s="142" t="str">
        <f>IF(FA163&gt;0,VLOOKUP(Бланк!$I$18,D163:F163,3,FALSE),"")</f>
        <v/>
      </c>
      <c r="FD163" s="142" t="e">
        <f t="shared" si="108"/>
        <v>#N/A</v>
      </c>
      <c r="FE163" s="142" t="e">
        <f t="shared" si="109"/>
        <v>#N/A</v>
      </c>
      <c r="FF163" s="142" t="str">
        <f>IF(ISERROR(FE163),"",INDEX(Профиль!$B$2:EV361,FE163,2))</f>
        <v/>
      </c>
      <c r="FG163" s="142" t="e">
        <f t="shared" si="110"/>
        <v>#N/A</v>
      </c>
      <c r="FI163" s="142" t="str">
        <f t="shared" si="111"/>
        <v/>
      </c>
      <c r="FJ163" s="142" t="e">
        <f t="shared" si="112"/>
        <v>#N/A</v>
      </c>
      <c r="GA163" s="142">
        <f>IF(ISNUMBER(SEARCH(Бланк!$I$20,D163)),MAX($GA$1:GA162)+1,0)</f>
        <v>0</v>
      </c>
      <c r="GB163" s="142" t="e">
        <f>VLOOKUP(F163,Профиль!A163:EI1677,2,FALSE)</f>
        <v>#N/A</v>
      </c>
      <c r="GC163" s="142" t="str">
        <f>IF(GA163&gt;0,VLOOKUP(Бланк!$I$20,D163:F163,3,FALSE),"")</f>
        <v/>
      </c>
      <c r="GD163" s="142" t="e">
        <f t="shared" si="113"/>
        <v>#N/A</v>
      </c>
      <c r="GE163" s="142" t="e">
        <f t="shared" si="114"/>
        <v>#N/A</v>
      </c>
      <c r="GF163" s="142" t="str">
        <f>IF(ISERROR(GE163),"",INDEX(Профиль!$B$2:FV361,GE163,2))</f>
        <v/>
      </c>
      <c r="GG163" s="142" t="e">
        <f t="shared" si="115"/>
        <v>#N/A</v>
      </c>
      <c r="GI163" s="142" t="str">
        <f t="shared" si="116"/>
        <v/>
      </c>
      <c r="GJ163" s="142" t="e">
        <f t="shared" si="117"/>
        <v>#N/A</v>
      </c>
      <c r="HA163" s="142">
        <f>IF(ISNUMBER(SEARCH(Бланк!$I$22,D163)),MAX($HA$1:HA162)+1,0)</f>
        <v>0</v>
      </c>
      <c r="HB163" s="142" t="e">
        <f>VLOOKUP(F163,Профиль!A163:FI1677,2,FALSE)</f>
        <v>#N/A</v>
      </c>
      <c r="HC163" s="142" t="str">
        <f>IF(HA163&gt;0,VLOOKUP(Бланк!$I$22,D163:F163,3,FALSE),"")</f>
        <v/>
      </c>
      <c r="HD163" s="142" t="e">
        <f t="shared" si="118"/>
        <v>#N/A</v>
      </c>
      <c r="HE163" s="142" t="e">
        <f t="shared" si="119"/>
        <v>#N/A</v>
      </c>
      <c r="HF163" s="142" t="str">
        <f>IF(ISERROR(HE163),"",INDEX(Профиль!$B$2:GV361,HE163,2))</f>
        <v/>
      </c>
      <c r="HG163" s="142" t="e">
        <f t="shared" si="120"/>
        <v>#N/A</v>
      </c>
      <c r="IA163" s="142">
        <f>IF(ISNUMBER(SEARCH(Бланк!$I$24,D163)),MAX($IA$1:IA162)+1,0)</f>
        <v>0</v>
      </c>
      <c r="IB163" s="142" t="e">
        <f>VLOOKUP(F163,Профиль!A163:GI1677,2,FALSE)</f>
        <v>#N/A</v>
      </c>
      <c r="IC163" s="142" t="str">
        <f>IF(IA163&gt;0,VLOOKUP(Бланк!$I$24,D163:F163,3,FALSE),"")</f>
        <v/>
      </c>
      <c r="ID163" s="142" t="e">
        <f t="shared" si="121"/>
        <v>#N/A</v>
      </c>
      <c r="IE163" s="142" t="e">
        <f t="shared" si="122"/>
        <v>#N/A</v>
      </c>
      <c r="IF163" s="142" t="str">
        <f>IF(ISERROR(IE163),"",INDEX(Профиль!$B$2:HV361,IE163,2))</f>
        <v/>
      </c>
      <c r="IG163" s="142" t="e">
        <f>VLOOKUP(ROW(EA162),IA$2:$IC$201,3,FALSE)</f>
        <v>#N/A</v>
      </c>
      <c r="IJ163" s="142" t="e">
        <f t="shared" si="123"/>
        <v>#N/A</v>
      </c>
    </row>
    <row r="164" spans="1:244" x14ac:dyDescent="0.25">
      <c r="A164" s="142">
        <v>164</v>
      </c>
      <c r="B164" s="142">
        <f>IF(AND($E$1="ПУСТО",Профиль!B164&lt;&gt;""),MAX($B$1:B163)+1,IF(ISNUMBER(SEARCH($E$1,Профиль!G164)),MAX($B$1:B163)+1,0))</f>
        <v>0</v>
      </c>
      <c r="D164" s="142" t="str">
        <f>IF(ISERROR(F164),"",INDEX(Профиль!$B$2:$E$1001,F164,1))</f>
        <v/>
      </c>
      <c r="E164" s="142" t="str">
        <f>IF(ISERROR(F164),"",INDEX(Профиль!$B$2:$E$1001,F164,2))</f>
        <v/>
      </c>
      <c r="F164" s="142" t="e">
        <f>MATCH(ROW(A163),$B$2:B170,0)</f>
        <v>#N/A</v>
      </c>
      <c r="G164" s="142" t="str">
        <f>IF(AND(COUNTIF(D$2:D164,D164)=1,D164&lt;&gt;""),COUNT(G$1:G163)+1,"")</f>
        <v/>
      </c>
      <c r="H164" s="142" t="str">
        <f t="shared" si="88"/>
        <v/>
      </c>
      <c r="I164" s="142" t="e">
        <f t="shared" si="89"/>
        <v>#N/A</v>
      </c>
      <c r="J164" s="142">
        <f>IF(ISNUMBER(SEARCH(Бланк!$I$6,D164)),MAX($J$1:J163)+1,0)</f>
        <v>0</v>
      </c>
      <c r="K164" s="142" t="e">
        <f>VLOOKUP(F164,Профиль!A164:AI1678,2,FALSE)</f>
        <v>#N/A</v>
      </c>
      <c r="L164" s="142" t="str">
        <f>IF(J164&gt;0,VLOOKUP(Бланк!$I$6,D164:F174,3,FALSE),"")</f>
        <v/>
      </c>
      <c r="M164" s="142" t="e">
        <f t="shared" si="90"/>
        <v>#N/A</v>
      </c>
      <c r="N164" s="142" t="e">
        <f t="shared" si="91"/>
        <v>#N/A</v>
      </c>
      <c r="O164" s="142" t="str">
        <f>IF(ISERROR(N164),"",INDEX(Профиль!$B$2:DD15168,N164,2))</f>
        <v/>
      </c>
      <c r="P164" s="142" t="e">
        <f t="shared" si="92"/>
        <v>#N/A</v>
      </c>
      <c r="Q164" s="142">
        <f>IF(ISNUMBER(SEARCH(Бланк!$K$6,O164)),MAX($Q$1:Q163)+1,0)</f>
        <v>0</v>
      </c>
      <c r="R164" s="142" t="str">
        <f t="shared" si="93"/>
        <v/>
      </c>
      <c r="S164" s="142" t="e">
        <f t="shared" si="94"/>
        <v>#N/A</v>
      </c>
      <c r="AA164" s="142">
        <f>IF(ISNUMBER(SEARCH(Бланк!$I$8,D164)),MAX($AA$1:AA163)+1,0)</f>
        <v>0</v>
      </c>
      <c r="AB164" s="142" t="e">
        <f>VLOOKUP(F164,Профиль!A164:AI1678,2,FALSE)</f>
        <v>#N/A</v>
      </c>
      <c r="AC164" s="142" t="str">
        <f>IF(AA164&gt;0,VLOOKUP(Бланк!$I$8,D164:F164,3,FALSE),"")</f>
        <v/>
      </c>
      <c r="AD164" s="142" t="e">
        <f t="shared" si="95"/>
        <v>#N/A</v>
      </c>
      <c r="BA164" s="142">
        <f>IF(ISNUMBER(SEARCH(Бланк!$I$10,D164)),MAX($BA$1:BA163)+1,0)</f>
        <v>0</v>
      </c>
      <c r="BB164" s="142" t="e">
        <f>VLOOKUP(F164,Профиль!A164:AI1678,2,FALSE)</f>
        <v>#N/A</v>
      </c>
      <c r="BC164" s="142" t="str">
        <f>IF(BA164&gt;0,VLOOKUP(Бланк!$I$10,D164:F164,3,FALSE),"")</f>
        <v/>
      </c>
      <c r="BD164" s="142" t="e">
        <f t="shared" si="96"/>
        <v>#N/A</v>
      </c>
      <c r="BE164" s="142" t="e">
        <f t="shared" si="97"/>
        <v>#N/A</v>
      </c>
      <c r="CA164" s="142">
        <f>IF(ISNUMBER(SEARCH(Бланк!$I$12,D164)),MAX($CA$1:CA163)+1,0)</f>
        <v>0</v>
      </c>
      <c r="CB164" s="142" t="e">
        <f>VLOOKUP(F164,Профиль!A164:AI1678,2,FALSE)</f>
        <v>#N/A</v>
      </c>
      <c r="CC164" s="142" t="str">
        <f>IF(CA164&gt;0,VLOOKUP(Бланк!$I$12,D164:F164,3,FALSE),"")</f>
        <v/>
      </c>
      <c r="CD164" s="142" t="e">
        <f t="shared" si="98"/>
        <v>#N/A</v>
      </c>
      <c r="CE164" s="142" t="e">
        <f t="shared" si="99"/>
        <v>#N/A</v>
      </c>
      <c r="CF164" s="142" t="str">
        <f>IF(ISERROR(CE164),"",INDEX(Профиль!$B$2:BV362,CE164,2))</f>
        <v/>
      </c>
      <c r="CG164" s="142" t="e">
        <f t="shared" si="100"/>
        <v>#N/A</v>
      </c>
      <c r="CI164" s="142" t="str">
        <f t="shared" si="101"/>
        <v/>
      </c>
      <c r="DA164" s="142">
        <f>IF(ISNUMBER(SEARCH(Бланк!$I$14,D164)),MAX($DA$1:DA163)+1,0)</f>
        <v>0</v>
      </c>
      <c r="DB164" s="142" t="e">
        <f>VLOOKUP(F164,Профиль!A164:BI1678,2,FALSE)</f>
        <v>#N/A</v>
      </c>
      <c r="DC164" s="142" t="str">
        <f>IF(DA164&gt;0,VLOOKUP(Бланк!$I$14,D164:F164,3,FALSE),"")</f>
        <v/>
      </c>
      <c r="DD164" s="142" t="e">
        <f t="shared" si="102"/>
        <v>#N/A</v>
      </c>
      <c r="DE164" s="142" t="e">
        <f t="shared" si="103"/>
        <v>#N/A</v>
      </c>
      <c r="DF164" s="142" t="str">
        <f>IF(ISERROR(DE164),"",INDEX(Профиль!$B$2:CV362,DE164,2))</f>
        <v/>
      </c>
      <c r="DG164" s="142" t="e">
        <f t="shared" si="104"/>
        <v>#N/A</v>
      </c>
      <c r="EA164" s="142">
        <f>IF(ISNUMBER(SEARCH(Бланк!$I$16,D164)),MAX($EA$1:EA163)+1,0)</f>
        <v>0</v>
      </c>
      <c r="EB164" s="142" t="e">
        <f>VLOOKUP(F164,Профиль!A164:CI1678,2,FALSE)</f>
        <v>#N/A</v>
      </c>
      <c r="EC164" s="142" t="str">
        <f>IF(EA164&gt;0,VLOOKUP(Бланк!$I$16,D164:F164,3,FALSE),"")</f>
        <v/>
      </c>
      <c r="ED164" s="142" t="e">
        <f t="shared" si="105"/>
        <v>#N/A</v>
      </c>
      <c r="EE164" s="142" t="e">
        <f t="shared" si="106"/>
        <v>#N/A</v>
      </c>
      <c r="EF164" s="142" t="str">
        <f>IF(ISERROR(EE164),"",INDEX(Профиль!$B$2:DV362,EE164,2))</f>
        <v/>
      </c>
      <c r="EG164" s="142" t="e">
        <f t="shared" si="107"/>
        <v>#N/A</v>
      </c>
      <c r="FA164" s="142">
        <f>IF(ISNUMBER(SEARCH(Бланк!$I$18,D164)),MAX($FA$1:FA163)+1,0)</f>
        <v>0</v>
      </c>
      <c r="FB164" s="142" t="e">
        <f>VLOOKUP(F164,Профиль!A164:DI1678,2,FALSE)</f>
        <v>#N/A</v>
      </c>
      <c r="FC164" s="142" t="str">
        <f>IF(FA164&gt;0,VLOOKUP(Бланк!$I$18,D164:F164,3,FALSE),"")</f>
        <v/>
      </c>
      <c r="FD164" s="142" t="e">
        <f t="shared" si="108"/>
        <v>#N/A</v>
      </c>
      <c r="FE164" s="142" t="e">
        <f t="shared" si="109"/>
        <v>#N/A</v>
      </c>
      <c r="FF164" s="142" t="str">
        <f>IF(ISERROR(FE164),"",INDEX(Профиль!$B$2:EV362,FE164,2))</f>
        <v/>
      </c>
      <c r="FG164" s="142" t="e">
        <f t="shared" si="110"/>
        <v>#N/A</v>
      </c>
      <c r="FI164" s="142" t="str">
        <f t="shared" si="111"/>
        <v/>
      </c>
      <c r="FJ164" s="142" t="e">
        <f t="shared" si="112"/>
        <v>#N/A</v>
      </c>
      <c r="GA164" s="142">
        <f>IF(ISNUMBER(SEARCH(Бланк!$I$20,D164)),MAX($GA$1:GA163)+1,0)</f>
        <v>0</v>
      </c>
      <c r="GB164" s="142" t="e">
        <f>VLOOKUP(F164,Профиль!A164:EI1678,2,FALSE)</f>
        <v>#N/A</v>
      </c>
      <c r="GC164" s="142" t="str">
        <f>IF(GA164&gt;0,VLOOKUP(Бланк!$I$20,D164:F164,3,FALSE),"")</f>
        <v/>
      </c>
      <c r="GD164" s="142" t="e">
        <f t="shared" si="113"/>
        <v>#N/A</v>
      </c>
      <c r="GE164" s="142" t="e">
        <f t="shared" si="114"/>
        <v>#N/A</v>
      </c>
      <c r="GF164" s="142" t="str">
        <f>IF(ISERROR(GE164),"",INDEX(Профиль!$B$2:FV362,GE164,2))</f>
        <v/>
      </c>
      <c r="GG164" s="142" t="e">
        <f t="shared" si="115"/>
        <v>#N/A</v>
      </c>
      <c r="GI164" s="142" t="str">
        <f t="shared" si="116"/>
        <v/>
      </c>
      <c r="GJ164" s="142" t="e">
        <f t="shared" si="117"/>
        <v>#N/A</v>
      </c>
      <c r="HA164" s="142">
        <f>IF(ISNUMBER(SEARCH(Бланк!$I$22,D164)),MAX($HA$1:HA163)+1,0)</f>
        <v>0</v>
      </c>
      <c r="HB164" s="142" t="e">
        <f>VLOOKUP(F164,Профиль!A164:FI1678,2,FALSE)</f>
        <v>#N/A</v>
      </c>
      <c r="HC164" s="142" t="str">
        <f>IF(HA164&gt;0,VLOOKUP(Бланк!$I$22,D164:F164,3,FALSE),"")</f>
        <v/>
      </c>
      <c r="HD164" s="142" t="e">
        <f t="shared" si="118"/>
        <v>#N/A</v>
      </c>
      <c r="HE164" s="142" t="e">
        <f t="shared" si="119"/>
        <v>#N/A</v>
      </c>
      <c r="HF164" s="142" t="str">
        <f>IF(ISERROR(HE164),"",INDEX(Профиль!$B$2:GV362,HE164,2))</f>
        <v/>
      </c>
      <c r="HG164" s="142" t="e">
        <f t="shared" si="120"/>
        <v>#N/A</v>
      </c>
      <c r="IA164" s="142">
        <f>IF(ISNUMBER(SEARCH(Бланк!$I$24,D164)),MAX($IA$1:IA163)+1,0)</f>
        <v>0</v>
      </c>
      <c r="IB164" s="142" t="e">
        <f>VLOOKUP(F164,Профиль!A164:GI1678,2,FALSE)</f>
        <v>#N/A</v>
      </c>
      <c r="IC164" s="142" t="str">
        <f>IF(IA164&gt;0,VLOOKUP(Бланк!$I$24,D164:F164,3,FALSE),"")</f>
        <v/>
      </c>
      <c r="ID164" s="142" t="e">
        <f t="shared" si="121"/>
        <v>#N/A</v>
      </c>
      <c r="IE164" s="142" t="e">
        <f t="shared" si="122"/>
        <v>#N/A</v>
      </c>
      <c r="IF164" s="142" t="str">
        <f>IF(ISERROR(IE164),"",INDEX(Профиль!$B$2:HV362,IE164,2))</f>
        <v/>
      </c>
      <c r="IG164" s="142" t="e">
        <f>VLOOKUP(ROW(EA163),IA$2:$IC$201,3,FALSE)</f>
        <v>#N/A</v>
      </c>
      <c r="IJ164" s="142" t="e">
        <f t="shared" si="123"/>
        <v>#N/A</v>
      </c>
    </row>
    <row r="165" spans="1:244" x14ac:dyDescent="0.25">
      <c r="A165" s="142">
        <v>165</v>
      </c>
      <c r="B165" s="142">
        <f>IF(AND($E$1="ПУСТО",Профиль!B165&lt;&gt;""),MAX($B$1:B164)+1,IF(ISNUMBER(SEARCH($E$1,Профиль!G165)),MAX($B$1:B164)+1,0))</f>
        <v>0</v>
      </c>
      <c r="D165" s="142" t="str">
        <f>IF(ISERROR(F165),"",INDEX(Профиль!$B$2:$E$1001,F165,1))</f>
        <v/>
      </c>
      <c r="E165" s="142" t="str">
        <f>IF(ISERROR(F165),"",INDEX(Профиль!$B$2:$E$1001,F165,2))</f>
        <v/>
      </c>
      <c r="F165" s="142" t="e">
        <f>MATCH(ROW(A164),$B$2:B171,0)</f>
        <v>#N/A</v>
      </c>
      <c r="G165" s="142" t="str">
        <f>IF(AND(COUNTIF(D$2:D165,D165)=1,D165&lt;&gt;""),COUNT(G$1:G164)+1,"")</f>
        <v/>
      </c>
      <c r="H165" s="142" t="str">
        <f t="shared" si="88"/>
        <v/>
      </c>
      <c r="I165" s="142" t="e">
        <f t="shared" si="89"/>
        <v>#N/A</v>
      </c>
      <c r="J165" s="142">
        <f>IF(ISNUMBER(SEARCH(Бланк!$I$6,D165)),MAX($J$1:J164)+1,0)</f>
        <v>0</v>
      </c>
      <c r="K165" s="142" t="e">
        <f>VLOOKUP(F165,Профиль!A165:AI1679,2,FALSE)</f>
        <v>#N/A</v>
      </c>
      <c r="L165" s="142" t="str">
        <f>IF(J165&gt;0,VLOOKUP(Бланк!$I$6,D165:F175,3,FALSE),"")</f>
        <v/>
      </c>
      <c r="M165" s="142" t="e">
        <f t="shared" si="90"/>
        <v>#N/A</v>
      </c>
      <c r="N165" s="142" t="e">
        <f t="shared" si="91"/>
        <v>#N/A</v>
      </c>
      <c r="O165" s="142" t="str">
        <f>IF(ISERROR(N165),"",INDEX(Профиль!$B$2:DD15169,N165,2))</f>
        <v/>
      </c>
      <c r="P165" s="142" t="e">
        <f t="shared" si="92"/>
        <v>#N/A</v>
      </c>
      <c r="Q165" s="142">
        <f>IF(ISNUMBER(SEARCH(Бланк!$K$6,O165)),MAX($Q$1:Q164)+1,0)</f>
        <v>0</v>
      </c>
      <c r="R165" s="142" t="str">
        <f t="shared" si="93"/>
        <v/>
      </c>
      <c r="S165" s="142" t="e">
        <f t="shared" si="94"/>
        <v>#N/A</v>
      </c>
      <c r="AA165" s="142">
        <f>IF(ISNUMBER(SEARCH(Бланк!$I$8,D165)),MAX($AA$1:AA164)+1,0)</f>
        <v>0</v>
      </c>
      <c r="AB165" s="142" t="e">
        <f>VLOOKUP(F165,Профиль!A165:AI1679,2,FALSE)</f>
        <v>#N/A</v>
      </c>
      <c r="AC165" s="142" t="str">
        <f>IF(AA165&gt;0,VLOOKUP(Бланк!$I$8,D165:F165,3,FALSE),"")</f>
        <v/>
      </c>
      <c r="AD165" s="142" t="e">
        <f t="shared" si="95"/>
        <v>#N/A</v>
      </c>
      <c r="BA165" s="142">
        <f>IF(ISNUMBER(SEARCH(Бланк!$I$10,D165)),MAX($BA$1:BA164)+1,0)</f>
        <v>0</v>
      </c>
      <c r="BB165" s="142" t="e">
        <f>VLOOKUP(F165,Профиль!A165:AI1679,2,FALSE)</f>
        <v>#N/A</v>
      </c>
      <c r="BC165" s="142" t="str">
        <f>IF(BA165&gt;0,VLOOKUP(Бланк!$I$10,D165:F165,3,FALSE),"")</f>
        <v/>
      </c>
      <c r="BD165" s="142" t="e">
        <f t="shared" si="96"/>
        <v>#N/A</v>
      </c>
      <c r="BE165" s="142" t="e">
        <f t="shared" si="97"/>
        <v>#N/A</v>
      </c>
      <c r="CA165" s="142">
        <f>IF(ISNUMBER(SEARCH(Бланк!$I$12,D165)),MAX($CA$1:CA164)+1,0)</f>
        <v>0</v>
      </c>
      <c r="CB165" s="142" t="e">
        <f>VLOOKUP(F165,Профиль!A165:AI1679,2,FALSE)</f>
        <v>#N/A</v>
      </c>
      <c r="CC165" s="142" t="str">
        <f>IF(CA165&gt;0,VLOOKUP(Бланк!$I$12,D165:F165,3,FALSE),"")</f>
        <v/>
      </c>
      <c r="CD165" s="142" t="e">
        <f t="shared" si="98"/>
        <v>#N/A</v>
      </c>
      <c r="CE165" s="142" t="e">
        <f t="shared" si="99"/>
        <v>#N/A</v>
      </c>
      <c r="CF165" s="142" t="str">
        <f>IF(ISERROR(CE165),"",INDEX(Профиль!$B$2:BV363,CE165,2))</f>
        <v/>
      </c>
      <c r="CG165" s="142" t="e">
        <f t="shared" si="100"/>
        <v>#N/A</v>
      </c>
      <c r="CI165" s="142" t="str">
        <f t="shared" si="101"/>
        <v/>
      </c>
      <c r="DA165" s="142">
        <f>IF(ISNUMBER(SEARCH(Бланк!$I$14,D165)),MAX($DA$1:DA164)+1,0)</f>
        <v>0</v>
      </c>
      <c r="DB165" s="142" t="e">
        <f>VLOOKUP(F165,Профиль!A165:BI1679,2,FALSE)</f>
        <v>#N/A</v>
      </c>
      <c r="DC165" s="142" t="str">
        <f>IF(DA165&gt;0,VLOOKUP(Бланк!$I$14,D165:F165,3,FALSE),"")</f>
        <v/>
      </c>
      <c r="DD165" s="142" t="e">
        <f t="shared" si="102"/>
        <v>#N/A</v>
      </c>
      <c r="DE165" s="142" t="e">
        <f t="shared" si="103"/>
        <v>#N/A</v>
      </c>
      <c r="DF165" s="142" t="str">
        <f>IF(ISERROR(DE165),"",INDEX(Профиль!$B$2:CV363,DE165,2))</f>
        <v/>
      </c>
      <c r="DG165" s="142" t="e">
        <f t="shared" si="104"/>
        <v>#N/A</v>
      </c>
      <c r="EA165" s="142">
        <f>IF(ISNUMBER(SEARCH(Бланк!$I$16,D165)),MAX($EA$1:EA164)+1,0)</f>
        <v>0</v>
      </c>
      <c r="EB165" s="142" t="e">
        <f>VLOOKUP(F165,Профиль!A165:CI1679,2,FALSE)</f>
        <v>#N/A</v>
      </c>
      <c r="EC165" s="142" t="str">
        <f>IF(EA165&gt;0,VLOOKUP(Бланк!$I$16,D165:F165,3,FALSE),"")</f>
        <v/>
      </c>
      <c r="ED165" s="142" t="e">
        <f t="shared" si="105"/>
        <v>#N/A</v>
      </c>
      <c r="EE165" s="142" t="e">
        <f t="shared" si="106"/>
        <v>#N/A</v>
      </c>
      <c r="EF165" s="142" t="str">
        <f>IF(ISERROR(EE165),"",INDEX(Профиль!$B$2:DV363,EE165,2))</f>
        <v/>
      </c>
      <c r="EG165" s="142" t="e">
        <f t="shared" si="107"/>
        <v>#N/A</v>
      </c>
      <c r="FA165" s="142">
        <f>IF(ISNUMBER(SEARCH(Бланк!$I$18,D165)),MAX($FA$1:FA164)+1,0)</f>
        <v>0</v>
      </c>
      <c r="FB165" s="142" t="e">
        <f>VLOOKUP(F165,Профиль!A165:DI1679,2,FALSE)</f>
        <v>#N/A</v>
      </c>
      <c r="FC165" s="142" t="str">
        <f>IF(FA165&gt;0,VLOOKUP(Бланк!$I$18,D165:F165,3,FALSE),"")</f>
        <v/>
      </c>
      <c r="FD165" s="142" t="e">
        <f t="shared" si="108"/>
        <v>#N/A</v>
      </c>
      <c r="FE165" s="142" t="e">
        <f t="shared" si="109"/>
        <v>#N/A</v>
      </c>
      <c r="FF165" s="142" t="str">
        <f>IF(ISERROR(FE165),"",INDEX(Профиль!$B$2:EV363,FE165,2))</f>
        <v/>
      </c>
      <c r="FG165" s="142" t="e">
        <f t="shared" si="110"/>
        <v>#N/A</v>
      </c>
      <c r="FI165" s="142" t="str">
        <f t="shared" si="111"/>
        <v/>
      </c>
      <c r="FJ165" s="142" t="e">
        <f t="shared" si="112"/>
        <v>#N/A</v>
      </c>
      <c r="GA165" s="142">
        <f>IF(ISNUMBER(SEARCH(Бланк!$I$20,D165)),MAX($GA$1:GA164)+1,0)</f>
        <v>0</v>
      </c>
      <c r="GB165" s="142" t="e">
        <f>VLOOKUP(F165,Профиль!A165:EI1679,2,FALSE)</f>
        <v>#N/A</v>
      </c>
      <c r="GC165" s="142" t="str">
        <f>IF(GA165&gt;0,VLOOKUP(Бланк!$I$20,D165:F165,3,FALSE),"")</f>
        <v/>
      </c>
      <c r="GD165" s="142" t="e">
        <f t="shared" si="113"/>
        <v>#N/A</v>
      </c>
      <c r="GE165" s="142" t="e">
        <f t="shared" si="114"/>
        <v>#N/A</v>
      </c>
      <c r="GF165" s="142" t="str">
        <f>IF(ISERROR(GE165),"",INDEX(Профиль!$B$2:FV363,GE165,2))</f>
        <v/>
      </c>
      <c r="GG165" s="142" t="e">
        <f t="shared" si="115"/>
        <v>#N/A</v>
      </c>
      <c r="GI165" s="142" t="str">
        <f t="shared" si="116"/>
        <v/>
      </c>
      <c r="GJ165" s="142" t="e">
        <f t="shared" si="117"/>
        <v>#N/A</v>
      </c>
      <c r="HA165" s="142">
        <f>IF(ISNUMBER(SEARCH(Бланк!$I$22,D165)),MAX($HA$1:HA164)+1,0)</f>
        <v>0</v>
      </c>
      <c r="HB165" s="142" t="e">
        <f>VLOOKUP(F165,Профиль!A165:FI1679,2,FALSE)</f>
        <v>#N/A</v>
      </c>
      <c r="HC165" s="142" t="str">
        <f>IF(HA165&gt;0,VLOOKUP(Бланк!$I$22,D165:F165,3,FALSE),"")</f>
        <v/>
      </c>
      <c r="HD165" s="142" t="e">
        <f t="shared" si="118"/>
        <v>#N/A</v>
      </c>
      <c r="HE165" s="142" t="e">
        <f t="shared" si="119"/>
        <v>#N/A</v>
      </c>
      <c r="HF165" s="142" t="str">
        <f>IF(ISERROR(HE165),"",INDEX(Профиль!$B$2:GV363,HE165,2))</f>
        <v/>
      </c>
      <c r="HG165" s="142" t="e">
        <f t="shared" si="120"/>
        <v>#N/A</v>
      </c>
      <c r="IA165" s="142">
        <f>IF(ISNUMBER(SEARCH(Бланк!$I$24,D165)),MAX($IA$1:IA164)+1,0)</f>
        <v>0</v>
      </c>
      <c r="IB165" s="142" t="e">
        <f>VLOOKUP(F165,Профиль!A165:GI1679,2,FALSE)</f>
        <v>#N/A</v>
      </c>
      <c r="IC165" s="142" t="str">
        <f>IF(IA165&gt;0,VLOOKUP(Бланк!$I$24,D165:F165,3,FALSE),"")</f>
        <v/>
      </c>
      <c r="ID165" s="142" t="e">
        <f t="shared" si="121"/>
        <v>#N/A</v>
      </c>
      <c r="IE165" s="142" t="e">
        <f t="shared" si="122"/>
        <v>#N/A</v>
      </c>
      <c r="IF165" s="142" t="str">
        <f>IF(ISERROR(IE165),"",INDEX(Профиль!$B$2:HV363,IE165,2))</f>
        <v/>
      </c>
      <c r="IG165" s="142" t="e">
        <f>VLOOKUP(ROW(EA164),IA$2:$IC$201,3,FALSE)</f>
        <v>#N/A</v>
      </c>
      <c r="IJ165" s="142" t="e">
        <f t="shared" si="123"/>
        <v>#N/A</v>
      </c>
    </row>
    <row r="166" spans="1:244" x14ac:dyDescent="0.25">
      <c r="A166" s="142">
        <v>166</v>
      </c>
      <c r="B166" s="142">
        <f>IF(AND($E$1="ПУСТО",Профиль!B166&lt;&gt;""),MAX($B$1:B165)+1,IF(ISNUMBER(SEARCH($E$1,Профиль!G166)),MAX($B$1:B165)+1,0))</f>
        <v>0</v>
      </c>
      <c r="D166" s="142" t="str">
        <f>IF(ISERROR(F166),"",INDEX(Профиль!$B$2:$E$1001,F166,1))</f>
        <v/>
      </c>
      <c r="E166" s="142" t="str">
        <f>IF(ISERROR(F166),"",INDEX(Профиль!$B$2:$E$1001,F166,2))</f>
        <v/>
      </c>
      <c r="F166" s="142" t="e">
        <f>MATCH(ROW(A165),$B$2:B172,0)</f>
        <v>#N/A</v>
      </c>
      <c r="G166" s="142" t="str">
        <f>IF(AND(COUNTIF(D$2:D166,D166)=1,D166&lt;&gt;""),COUNT(G$1:G165)+1,"")</f>
        <v/>
      </c>
      <c r="H166" s="142" t="str">
        <f t="shared" si="88"/>
        <v/>
      </c>
      <c r="I166" s="142" t="e">
        <f t="shared" si="89"/>
        <v>#N/A</v>
      </c>
      <c r="J166" s="142">
        <f>IF(ISNUMBER(SEARCH(Бланк!$I$6,D166)),MAX($J$1:J165)+1,0)</f>
        <v>0</v>
      </c>
      <c r="K166" s="142" t="e">
        <f>VLOOKUP(F166,Профиль!A166:AI1680,2,FALSE)</f>
        <v>#N/A</v>
      </c>
      <c r="L166" s="142" t="str">
        <f>IF(J166&gt;0,VLOOKUP(Бланк!$I$6,D166:F176,3,FALSE),"")</f>
        <v/>
      </c>
      <c r="M166" s="142" t="e">
        <f t="shared" si="90"/>
        <v>#N/A</v>
      </c>
      <c r="N166" s="142" t="e">
        <f t="shared" si="91"/>
        <v>#N/A</v>
      </c>
      <c r="O166" s="142" t="str">
        <f>IF(ISERROR(N166),"",INDEX(Профиль!$B$2:DD15170,N166,2))</f>
        <v/>
      </c>
      <c r="P166" s="142" t="e">
        <f t="shared" si="92"/>
        <v>#N/A</v>
      </c>
      <c r="Q166" s="142">
        <f>IF(ISNUMBER(SEARCH(Бланк!$K$6,O166)),MAX($Q$1:Q165)+1,0)</f>
        <v>0</v>
      </c>
      <c r="R166" s="142" t="str">
        <f t="shared" si="93"/>
        <v/>
      </c>
      <c r="S166" s="142" t="e">
        <f t="shared" si="94"/>
        <v>#N/A</v>
      </c>
      <c r="AA166" s="142">
        <f>IF(ISNUMBER(SEARCH(Бланк!$I$8,D166)),MAX($AA$1:AA165)+1,0)</f>
        <v>0</v>
      </c>
      <c r="AB166" s="142" t="e">
        <f>VLOOKUP(F166,Профиль!A166:AI1680,2,FALSE)</f>
        <v>#N/A</v>
      </c>
      <c r="AC166" s="142" t="str">
        <f>IF(AA166&gt;0,VLOOKUP(Бланк!$I$8,D166:F166,3,FALSE),"")</f>
        <v/>
      </c>
      <c r="AD166" s="142" t="e">
        <f t="shared" si="95"/>
        <v>#N/A</v>
      </c>
      <c r="BA166" s="142">
        <f>IF(ISNUMBER(SEARCH(Бланк!$I$10,D166)),MAX($BA$1:BA165)+1,0)</f>
        <v>0</v>
      </c>
      <c r="BB166" s="142" t="e">
        <f>VLOOKUP(F166,Профиль!A166:AI1680,2,FALSE)</f>
        <v>#N/A</v>
      </c>
      <c r="BC166" s="142" t="str">
        <f>IF(BA166&gt;0,VLOOKUP(Бланк!$I$10,D166:F166,3,FALSE),"")</f>
        <v/>
      </c>
      <c r="BD166" s="142" t="e">
        <f t="shared" si="96"/>
        <v>#N/A</v>
      </c>
      <c r="BE166" s="142" t="e">
        <f t="shared" si="97"/>
        <v>#N/A</v>
      </c>
      <c r="CA166" s="142">
        <f>IF(ISNUMBER(SEARCH(Бланк!$I$12,D166)),MAX($CA$1:CA165)+1,0)</f>
        <v>0</v>
      </c>
      <c r="CB166" s="142" t="e">
        <f>VLOOKUP(F166,Профиль!A166:AI1680,2,FALSE)</f>
        <v>#N/A</v>
      </c>
      <c r="CC166" s="142" t="str">
        <f>IF(CA166&gt;0,VLOOKUP(Бланк!$I$12,D166:F166,3,FALSE),"")</f>
        <v/>
      </c>
      <c r="CD166" s="142" t="e">
        <f t="shared" si="98"/>
        <v>#N/A</v>
      </c>
      <c r="CE166" s="142" t="e">
        <f t="shared" si="99"/>
        <v>#N/A</v>
      </c>
      <c r="CF166" s="142" t="str">
        <f>IF(ISERROR(CE166),"",INDEX(Профиль!$B$2:BV364,CE166,2))</f>
        <v/>
      </c>
      <c r="CG166" s="142" t="e">
        <f t="shared" si="100"/>
        <v>#N/A</v>
      </c>
      <c r="CI166" s="142" t="str">
        <f t="shared" si="101"/>
        <v/>
      </c>
      <c r="DA166" s="142">
        <f>IF(ISNUMBER(SEARCH(Бланк!$I$14,D166)),MAX($DA$1:DA165)+1,0)</f>
        <v>0</v>
      </c>
      <c r="DB166" s="142" t="e">
        <f>VLOOKUP(F166,Профиль!A166:BI1680,2,FALSE)</f>
        <v>#N/A</v>
      </c>
      <c r="DC166" s="142" t="str">
        <f>IF(DA166&gt;0,VLOOKUP(Бланк!$I$14,D166:F166,3,FALSE),"")</f>
        <v/>
      </c>
      <c r="DD166" s="142" t="e">
        <f t="shared" si="102"/>
        <v>#N/A</v>
      </c>
      <c r="DE166" s="142" t="e">
        <f t="shared" si="103"/>
        <v>#N/A</v>
      </c>
      <c r="DF166" s="142" t="str">
        <f>IF(ISERROR(DE166),"",INDEX(Профиль!$B$2:CV364,DE166,2))</f>
        <v/>
      </c>
      <c r="DG166" s="142" t="e">
        <f t="shared" si="104"/>
        <v>#N/A</v>
      </c>
      <c r="EA166" s="142">
        <f>IF(ISNUMBER(SEARCH(Бланк!$I$16,D166)),MAX($EA$1:EA165)+1,0)</f>
        <v>0</v>
      </c>
      <c r="EB166" s="142" t="e">
        <f>VLOOKUP(F166,Профиль!A166:CI1680,2,FALSE)</f>
        <v>#N/A</v>
      </c>
      <c r="EC166" s="142" t="str">
        <f>IF(EA166&gt;0,VLOOKUP(Бланк!$I$16,D166:F166,3,FALSE),"")</f>
        <v/>
      </c>
      <c r="ED166" s="142" t="e">
        <f t="shared" si="105"/>
        <v>#N/A</v>
      </c>
      <c r="EE166" s="142" t="e">
        <f t="shared" si="106"/>
        <v>#N/A</v>
      </c>
      <c r="EF166" s="142" t="str">
        <f>IF(ISERROR(EE166),"",INDEX(Профиль!$B$2:DV364,EE166,2))</f>
        <v/>
      </c>
      <c r="EG166" s="142" t="e">
        <f t="shared" si="107"/>
        <v>#N/A</v>
      </c>
      <c r="FA166" s="142">
        <f>IF(ISNUMBER(SEARCH(Бланк!$I$18,D166)),MAX($FA$1:FA165)+1,0)</f>
        <v>0</v>
      </c>
      <c r="FB166" s="142" t="e">
        <f>VLOOKUP(F166,Профиль!A166:DI1680,2,FALSE)</f>
        <v>#N/A</v>
      </c>
      <c r="FC166" s="142" t="str">
        <f>IF(FA166&gt;0,VLOOKUP(Бланк!$I$18,D166:F166,3,FALSE),"")</f>
        <v/>
      </c>
      <c r="FD166" s="142" t="e">
        <f t="shared" si="108"/>
        <v>#N/A</v>
      </c>
      <c r="FE166" s="142" t="e">
        <f t="shared" si="109"/>
        <v>#N/A</v>
      </c>
      <c r="FF166" s="142" t="str">
        <f>IF(ISERROR(FE166),"",INDEX(Профиль!$B$2:EV364,FE166,2))</f>
        <v/>
      </c>
      <c r="FG166" s="142" t="e">
        <f t="shared" si="110"/>
        <v>#N/A</v>
      </c>
      <c r="FI166" s="142" t="str">
        <f t="shared" si="111"/>
        <v/>
      </c>
      <c r="FJ166" s="142" t="e">
        <f t="shared" si="112"/>
        <v>#N/A</v>
      </c>
      <c r="GA166" s="142">
        <f>IF(ISNUMBER(SEARCH(Бланк!$I$20,D166)),MAX($GA$1:GA165)+1,0)</f>
        <v>0</v>
      </c>
      <c r="GB166" s="142" t="e">
        <f>VLOOKUP(F166,Профиль!A166:EI1680,2,FALSE)</f>
        <v>#N/A</v>
      </c>
      <c r="GC166" s="142" t="str">
        <f>IF(GA166&gt;0,VLOOKUP(Бланк!$I$20,D166:F166,3,FALSE),"")</f>
        <v/>
      </c>
      <c r="GD166" s="142" t="e">
        <f t="shared" si="113"/>
        <v>#N/A</v>
      </c>
      <c r="GE166" s="142" t="e">
        <f t="shared" si="114"/>
        <v>#N/A</v>
      </c>
      <c r="GF166" s="142" t="str">
        <f>IF(ISERROR(GE166),"",INDEX(Профиль!$B$2:FV364,GE166,2))</f>
        <v/>
      </c>
      <c r="GG166" s="142" t="e">
        <f t="shared" si="115"/>
        <v>#N/A</v>
      </c>
      <c r="GI166" s="142" t="str">
        <f t="shared" si="116"/>
        <v/>
      </c>
      <c r="GJ166" s="142" t="e">
        <f t="shared" si="117"/>
        <v>#N/A</v>
      </c>
      <c r="HA166" s="142">
        <f>IF(ISNUMBER(SEARCH(Бланк!$I$22,D166)),MAX($HA$1:HA165)+1,0)</f>
        <v>0</v>
      </c>
      <c r="HB166" s="142" t="e">
        <f>VLOOKUP(F166,Профиль!A166:FI1680,2,FALSE)</f>
        <v>#N/A</v>
      </c>
      <c r="HC166" s="142" t="str">
        <f>IF(HA166&gt;0,VLOOKUP(Бланк!$I$22,D166:F166,3,FALSE),"")</f>
        <v/>
      </c>
      <c r="HD166" s="142" t="e">
        <f t="shared" si="118"/>
        <v>#N/A</v>
      </c>
      <c r="HE166" s="142" t="e">
        <f t="shared" si="119"/>
        <v>#N/A</v>
      </c>
      <c r="HF166" s="142" t="str">
        <f>IF(ISERROR(HE166),"",INDEX(Профиль!$B$2:GV364,HE166,2))</f>
        <v/>
      </c>
      <c r="HG166" s="142" t="e">
        <f t="shared" si="120"/>
        <v>#N/A</v>
      </c>
      <c r="IA166" s="142">
        <f>IF(ISNUMBER(SEARCH(Бланк!$I$24,D166)),MAX($IA$1:IA165)+1,0)</f>
        <v>0</v>
      </c>
      <c r="IB166" s="142" t="e">
        <f>VLOOKUP(F166,Профиль!A166:GI1680,2,FALSE)</f>
        <v>#N/A</v>
      </c>
      <c r="IC166" s="142" t="str">
        <f>IF(IA166&gt;0,VLOOKUP(Бланк!$I$24,D166:F166,3,FALSE),"")</f>
        <v/>
      </c>
      <c r="ID166" s="142" t="e">
        <f t="shared" si="121"/>
        <v>#N/A</v>
      </c>
      <c r="IE166" s="142" t="e">
        <f t="shared" si="122"/>
        <v>#N/A</v>
      </c>
      <c r="IF166" s="142" t="str">
        <f>IF(ISERROR(IE166),"",INDEX(Профиль!$B$2:HV364,IE166,2))</f>
        <v/>
      </c>
      <c r="IG166" s="142" t="e">
        <f>VLOOKUP(ROW(EA165),IA$2:$IC$201,3,FALSE)</f>
        <v>#N/A</v>
      </c>
      <c r="IJ166" s="142" t="e">
        <f t="shared" si="123"/>
        <v>#N/A</v>
      </c>
    </row>
    <row r="167" spans="1:244" x14ac:dyDescent="0.25">
      <c r="A167" s="142">
        <v>167</v>
      </c>
      <c r="B167" s="142">
        <f>IF(AND($E$1="ПУСТО",Профиль!B167&lt;&gt;""),MAX($B$1:B166)+1,IF(ISNUMBER(SEARCH($E$1,Профиль!G167)),MAX($B$1:B166)+1,0))</f>
        <v>0</v>
      </c>
      <c r="D167" s="142" t="str">
        <f>IF(ISERROR(F167),"",INDEX(Профиль!$B$2:$E$1001,F167,1))</f>
        <v/>
      </c>
      <c r="E167" s="142" t="str">
        <f>IF(ISERROR(F167),"",INDEX(Профиль!$B$2:$E$1001,F167,2))</f>
        <v/>
      </c>
      <c r="F167" s="142" t="e">
        <f>MATCH(ROW(A166),$B$2:B173,0)</f>
        <v>#N/A</v>
      </c>
      <c r="G167" s="142" t="str">
        <f>IF(AND(COUNTIF(D$2:D167,D167)=1,D167&lt;&gt;""),COUNT(G$1:G166)+1,"")</f>
        <v/>
      </c>
      <c r="H167" s="142" t="str">
        <f t="shared" si="88"/>
        <v/>
      </c>
      <c r="I167" s="142" t="e">
        <f t="shared" si="89"/>
        <v>#N/A</v>
      </c>
      <c r="J167" s="142">
        <f>IF(ISNUMBER(SEARCH(Бланк!$I$6,D167)),MAX($J$1:J166)+1,0)</f>
        <v>0</v>
      </c>
      <c r="K167" s="142" t="e">
        <f>VLOOKUP(F167,Профиль!A167:AI1681,2,FALSE)</f>
        <v>#N/A</v>
      </c>
      <c r="L167" s="142" t="str">
        <f>IF(J167&gt;0,VLOOKUP(Бланк!$I$6,D167:F177,3,FALSE),"")</f>
        <v/>
      </c>
      <c r="M167" s="142" t="e">
        <f t="shared" si="90"/>
        <v>#N/A</v>
      </c>
      <c r="N167" s="142" t="e">
        <f t="shared" si="91"/>
        <v>#N/A</v>
      </c>
      <c r="O167" s="142" t="str">
        <f>IF(ISERROR(N167),"",INDEX(Профиль!$B$2:DD15171,N167,2))</f>
        <v/>
      </c>
      <c r="P167" s="142" t="e">
        <f t="shared" si="92"/>
        <v>#N/A</v>
      </c>
      <c r="Q167" s="142">
        <f>IF(ISNUMBER(SEARCH(Бланк!$K$6,O167)),MAX($Q$1:Q166)+1,0)</f>
        <v>0</v>
      </c>
      <c r="R167" s="142" t="str">
        <f t="shared" si="93"/>
        <v/>
      </c>
      <c r="S167" s="142" t="e">
        <f t="shared" si="94"/>
        <v>#N/A</v>
      </c>
      <c r="AA167" s="142">
        <f>IF(ISNUMBER(SEARCH(Бланк!$I$8,D167)),MAX($AA$1:AA166)+1,0)</f>
        <v>0</v>
      </c>
      <c r="AB167" s="142" t="e">
        <f>VLOOKUP(F167,Профиль!A167:AI1681,2,FALSE)</f>
        <v>#N/A</v>
      </c>
      <c r="AC167" s="142" t="str">
        <f>IF(AA167&gt;0,VLOOKUP(Бланк!$I$8,D167:F167,3,FALSE),"")</f>
        <v/>
      </c>
      <c r="AD167" s="142" t="e">
        <f t="shared" si="95"/>
        <v>#N/A</v>
      </c>
      <c r="BA167" s="142">
        <f>IF(ISNUMBER(SEARCH(Бланк!$I$10,D167)),MAX($BA$1:BA166)+1,0)</f>
        <v>0</v>
      </c>
      <c r="BB167" s="142" t="e">
        <f>VLOOKUP(F167,Профиль!A167:AI1681,2,FALSE)</f>
        <v>#N/A</v>
      </c>
      <c r="BC167" s="142" t="str">
        <f>IF(BA167&gt;0,VLOOKUP(Бланк!$I$10,D167:F167,3,FALSE),"")</f>
        <v/>
      </c>
      <c r="BD167" s="142" t="e">
        <f t="shared" si="96"/>
        <v>#N/A</v>
      </c>
      <c r="BE167" s="142" t="e">
        <f t="shared" si="97"/>
        <v>#N/A</v>
      </c>
      <c r="CA167" s="142">
        <f>IF(ISNUMBER(SEARCH(Бланк!$I$12,D167)),MAX($CA$1:CA166)+1,0)</f>
        <v>0</v>
      </c>
      <c r="CB167" s="142" t="e">
        <f>VLOOKUP(F167,Профиль!A167:AI1681,2,FALSE)</f>
        <v>#N/A</v>
      </c>
      <c r="CC167" s="142" t="str">
        <f>IF(CA167&gt;0,VLOOKUP(Бланк!$I$12,D167:F167,3,FALSE),"")</f>
        <v/>
      </c>
      <c r="CD167" s="142" t="e">
        <f t="shared" si="98"/>
        <v>#N/A</v>
      </c>
      <c r="CE167" s="142" t="e">
        <f t="shared" si="99"/>
        <v>#N/A</v>
      </c>
      <c r="CF167" s="142" t="str">
        <f>IF(ISERROR(CE167),"",INDEX(Профиль!$B$2:BV365,CE167,2))</f>
        <v/>
      </c>
      <c r="CG167" s="142" t="e">
        <f t="shared" si="100"/>
        <v>#N/A</v>
      </c>
      <c r="CI167" s="142" t="str">
        <f t="shared" si="101"/>
        <v/>
      </c>
      <c r="DA167" s="142">
        <f>IF(ISNUMBER(SEARCH(Бланк!$I$14,D167)),MAX($DA$1:DA166)+1,0)</f>
        <v>0</v>
      </c>
      <c r="DB167" s="142" t="e">
        <f>VLOOKUP(F167,Профиль!A167:BI1681,2,FALSE)</f>
        <v>#N/A</v>
      </c>
      <c r="DC167" s="142" t="str">
        <f>IF(DA167&gt;0,VLOOKUP(Бланк!$I$14,D167:F167,3,FALSE),"")</f>
        <v/>
      </c>
      <c r="DD167" s="142" t="e">
        <f t="shared" si="102"/>
        <v>#N/A</v>
      </c>
      <c r="DE167" s="142" t="e">
        <f t="shared" si="103"/>
        <v>#N/A</v>
      </c>
      <c r="DF167" s="142" t="str">
        <f>IF(ISERROR(DE167),"",INDEX(Профиль!$B$2:CV365,DE167,2))</f>
        <v/>
      </c>
      <c r="DG167" s="142" t="e">
        <f t="shared" si="104"/>
        <v>#N/A</v>
      </c>
      <c r="EA167" s="142">
        <f>IF(ISNUMBER(SEARCH(Бланк!$I$16,D167)),MAX($EA$1:EA166)+1,0)</f>
        <v>0</v>
      </c>
      <c r="EB167" s="142" t="e">
        <f>VLOOKUP(F167,Профиль!A167:CI1681,2,FALSE)</f>
        <v>#N/A</v>
      </c>
      <c r="EC167" s="142" t="str">
        <f>IF(EA167&gt;0,VLOOKUP(Бланк!$I$16,D167:F167,3,FALSE),"")</f>
        <v/>
      </c>
      <c r="ED167" s="142" t="e">
        <f t="shared" si="105"/>
        <v>#N/A</v>
      </c>
      <c r="EE167" s="142" t="e">
        <f t="shared" si="106"/>
        <v>#N/A</v>
      </c>
      <c r="EF167" s="142" t="str">
        <f>IF(ISERROR(EE167),"",INDEX(Профиль!$B$2:DV365,EE167,2))</f>
        <v/>
      </c>
      <c r="EG167" s="142" t="e">
        <f t="shared" si="107"/>
        <v>#N/A</v>
      </c>
      <c r="FA167" s="142">
        <f>IF(ISNUMBER(SEARCH(Бланк!$I$18,D167)),MAX($FA$1:FA166)+1,0)</f>
        <v>0</v>
      </c>
      <c r="FB167" s="142" t="e">
        <f>VLOOKUP(F167,Профиль!A167:DI1681,2,FALSE)</f>
        <v>#N/A</v>
      </c>
      <c r="FC167" s="142" t="str">
        <f>IF(FA167&gt;0,VLOOKUP(Бланк!$I$18,D167:F167,3,FALSE),"")</f>
        <v/>
      </c>
      <c r="FD167" s="142" t="e">
        <f t="shared" si="108"/>
        <v>#N/A</v>
      </c>
      <c r="FE167" s="142" t="e">
        <f t="shared" si="109"/>
        <v>#N/A</v>
      </c>
      <c r="FF167" s="142" t="str">
        <f>IF(ISERROR(FE167),"",INDEX(Профиль!$B$2:EV365,FE167,2))</f>
        <v/>
      </c>
      <c r="FG167" s="142" t="e">
        <f t="shared" si="110"/>
        <v>#N/A</v>
      </c>
      <c r="FI167" s="142" t="str">
        <f t="shared" si="111"/>
        <v/>
      </c>
      <c r="FJ167" s="142" t="e">
        <f t="shared" si="112"/>
        <v>#N/A</v>
      </c>
      <c r="GA167" s="142">
        <f>IF(ISNUMBER(SEARCH(Бланк!$I$20,D167)),MAX($GA$1:GA166)+1,0)</f>
        <v>0</v>
      </c>
      <c r="GB167" s="142" t="e">
        <f>VLOOKUP(F167,Профиль!A167:EI1681,2,FALSE)</f>
        <v>#N/A</v>
      </c>
      <c r="GC167" s="142" t="str">
        <f>IF(GA167&gt;0,VLOOKUP(Бланк!$I$20,D167:F167,3,FALSE),"")</f>
        <v/>
      </c>
      <c r="GD167" s="142" t="e">
        <f t="shared" si="113"/>
        <v>#N/A</v>
      </c>
      <c r="GE167" s="142" t="e">
        <f t="shared" si="114"/>
        <v>#N/A</v>
      </c>
      <c r="GF167" s="142" t="str">
        <f>IF(ISERROR(GE167),"",INDEX(Профиль!$B$2:FV365,GE167,2))</f>
        <v/>
      </c>
      <c r="GG167" s="142" t="e">
        <f t="shared" si="115"/>
        <v>#N/A</v>
      </c>
      <c r="GI167" s="142" t="str">
        <f t="shared" si="116"/>
        <v/>
      </c>
      <c r="GJ167" s="142" t="e">
        <f t="shared" si="117"/>
        <v>#N/A</v>
      </c>
      <c r="HA167" s="142">
        <f>IF(ISNUMBER(SEARCH(Бланк!$I$22,D167)),MAX($HA$1:HA166)+1,0)</f>
        <v>0</v>
      </c>
      <c r="HB167" s="142" t="e">
        <f>VLOOKUP(F167,Профиль!A167:FI1681,2,FALSE)</f>
        <v>#N/A</v>
      </c>
      <c r="HC167" s="142" t="str">
        <f>IF(HA167&gt;0,VLOOKUP(Бланк!$I$22,D167:F167,3,FALSE),"")</f>
        <v/>
      </c>
      <c r="HD167" s="142" t="e">
        <f t="shared" si="118"/>
        <v>#N/A</v>
      </c>
      <c r="HE167" s="142" t="e">
        <f t="shared" si="119"/>
        <v>#N/A</v>
      </c>
      <c r="HF167" s="142" t="str">
        <f>IF(ISERROR(HE167),"",INDEX(Профиль!$B$2:GV365,HE167,2))</f>
        <v/>
      </c>
      <c r="HG167" s="142" t="e">
        <f t="shared" si="120"/>
        <v>#N/A</v>
      </c>
      <c r="IA167" s="142">
        <f>IF(ISNUMBER(SEARCH(Бланк!$I$24,D167)),MAX($IA$1:IA166)+1,0)</f>
        <v>0</v>
      </c>
      <c r="IB167" s="142" t="e">
        <f>VLOOKUP(F167,Профиль!A167:GI1681,2,FALSE)</f>
        <v>#N/A</v>
      </c>
      <c r="IC167" s="142" t="str">
        <f>IF(IA167&gt;0,VLOOKUP(Бланк!$I$24,D167:F167,3,FALSE),"")</f>
        <v/>
      </c>
      <c r="ID167" s="142" t="e">
        <f t="shared" si="121"/>
        <v>#N/A</v>
      </c>
      <c r="IE167" s="142" t="e">
        <f t="shared" si="122"/>
        <v>#N/A</v>
      </c>
      <c r="IF167" s="142" t="str">
        <f>IF(ISERROR(IE167),"",INDEX(Профиль!$B$2:HV365,IE167,2))</f>
        <v/>
      </c>
      <c r="IG167" s="142" t="e">
        <f>VLOOKUP(ROW(EA166),IA$2:$IC$201,3,FALSE)</f>
        <v>#N/A</v>
      </c>
      <c r="IJ167" s="142" t="e">
        <f t="shared" si="123"/>
        <v>#N/A</v>
      </c>
    </row>
    <row r="168" spans="1:244" x14ac:dyDescent="0.25">
      <c r="A168" s="142">
        <v>168</v>
      </c>
      <c r="B168" s="142">
        <f>IF(AND($E$1="ПУСТО",Профиль!B168&lt;&gt;""),MAX($B$1:B167)+1,IF(ISNUMBER(SEARCH($E$1,Профиль!G168)),MAX($B$1:B167)+1,0))</f>
        <v>0</v>
      </c>
      <c r="D168" s="142" t="str">
        <f>IF(ISERROR(F168),"",INDEX(Профиль!$B$2:$E$1001,F168,1))</f>
        <v/>
      </c>
      <c r="E168" s="142" t="str">
        <f>IF(ISERROR(F168),"",INDEX(Профиль!$B$2:$E$1001,F168,2))</f>
        <v/>
      </c>
      <c r="F168" s="142" t="e">
        <f>MATCH(ROW(A167),$B$2:B174,0)</f>
        <v>#N/A</v>
      </c>
      <c r="G168" s="142" t="str">
        <f>IF(AND(COUNTIF(D$2:D168,D168)=1,D168&lt;&gt;""),COUNT(G$1:G167)+1,"")</f>
        <v/>
      </c>
      <c r="H168" s="142" t="str">
        <f t="shared" si="88"/>
        <v/>
      </c>
      <c r="I168" s="142" t="e">
        <f t="shared" si="89"/>
        <v>#N/A</v>
      </c>
      <c r="J168" s="142">
        <f>IF(ISNUMBER(SEARCH(Бланк!$I$6,D168)),MAX($J$1:J167)+1,0)</f>
        <v>0</v>
      </c>
      <c r="K168" s="142" t="e">
        <f>VLOOKUP(F168,Профиль!A168:AI1682,2,FALSE)</f>
        <v>#N/A</v>
      </c>
      <c r="L168" s="142" t="str">
        <f>IF(J168&gt;0,VLOOKUP(Бланк!$I$6,D168:F178,3,FALSE),"")</f>
        <v/>
      </c>
      <c r="M168" s="142" t="e">
        <f t="shared" si="90"/>
        <v>#N/A</v>
      </c>
      <c r="N168" s="142" t="e">
        <f t="shared" si="91"/>
        <v>#N/A</v>
      </c>
      <c r="O168" s="142" t="str">
        <f>IF(ISERROR(N168),"",INDEX(Профиль!$B$2:DD15172,N168,2))</f>
        <v/>
      </c>
      <c r="P168" s="142" t="e">
        <f t="shared" si="92"/>
        <v>#N/A</v>
      </c>
      <c r="Q168" s="142">
        <f>IF(ISNUMBER(SEARCH(Бланк!$K$6,O168)),MAX($Q$1:Q167)+1,0)</f>
        <v>0</v>
      </c>
      <c r="R168" s="142" t="str">
        <f t="shared" si="93"/>
        <v/>
      </c>
      <c r="S168" s="142" t="e">
        <f t="shared" si="94"/>
        <v>#N/A</v>
      </c>
      <c r="AA168" s="142">
        <f>IF(ISNUMBER(SEARCH(Бланк!$I$8,D168)),MAX($AA$1:AA167)+1,0)</f>
        <v>0</v>
      </c>
      <c r="AB168" s="142" t="e">
        <f>VLOOKUP(F168,Профиль!A168:AI1682,2,FALSE)</f>
        <v>#N/A</v>
      </c>
      <c r="AC168" s="142" t="str">
        <f>IF(AA168&gt;0,VLOOKUP(Бланк!$I$8,D168:F168,3,FALSE),"")</f>
        <v/>
      </c>
      <c r="AD168" s="142" t="e">
        <f t="shared" si="95"/>
        <v>#N/A</v>
      </c>
      <c r="BA168" s="142">
        <f>IF(ISNUMBER(SEARCH(Бланк!$I$10,D168)),MAX($BA$1:BA167)+1,0)</f>
        <v>0</v>
      </c>
      <c r="BB168" s="142" t="e">
        <f>VLOOKUP(F168,Профиль!A168:AI1682,2,FALSE)</f>
        <v>#N/A</v>
      </c>
      <c r="BC168" s="142" t="str">
        <f>IF(BA168&gt;0,VLOOKUP(Бланк!$I$10,D168:F168,3,FALSE),"")</f>
        <v/>
      </c>
      <c r="BD168" s="142" t="e">
        <f t="shared" si="96"/>
        <v>#N/A</v>
      </c>
      <c r="BE168" s="142" t="e">
        <f t="shared" si="97"/>
        <v>#N/A</v>
      </c>
      <c r="CA168" s="142">
        <f>IF(ISNUMBER(SEARCH(Бланк!$I$12,D168)),MAX($CA$1:CA167)+1,0)</f>
        <v>0</v>
      </c>
      <c r="CB168" s="142" t="e">
        <f>VLOOKUP(F168,Профиль!A168:AI1682,2,FALSE)</f>
        <v>#N/A</v>
      </c>
      <c r="CC168" s="142" t="str">
        <f>IF(CA168&gt;0,VLOOKUP(Бланк!$I$12,D168:F168,3,FALSE),"")</f>
        <v/>
      </c>
      <c r="CD168" s="142" t="e">
        <f t="shared" si="98"/>
        <v>#N/A</v>
      </c>
      <c r="CE168" s="142" t="e">
        <f t="shared" si="99"/>
        <v>#N/A</v>
      </c>
      <c r="CF168" s="142" t="str">
        <f>IF(ISERROR(CE168),"",INDEX(Профиль!$B$2:BV366,CE168,2))</f>
        <v/>
      </c>
      <c r="CG168" s="142" t="e">
        <f t="shared" si="100"/>
        <v>#N/A</v>
      </c>
      <c r="CI168" s="142" t="str">
        <f t="shared" si="101"/>
        <v/>
      </c>
      <c r="DA168" s="142">
        <f>IF(ISNUMBER(SEARCH(Бланк!$I$14,D168)),MAX($DA$1:DA167)+1,0)</f>
        <v>0</v>
      </c>
      <c r="DB168" s="142" t="e">
        <f>VLOOKUP(F168,Профиль!A168:BI1682,2,FALSE)</f>
        <v>#N/A</v>
      </c>
      <c r="DC168" s="142" t="str">
        <f>IF(DA168&gt;0,VLOOKUP(Бланк!$I$14,D168:F168,3,FALSE),"")</f>
        <v/>
      </c>
      <c r="DD168" s="142" t="e">
        <f t="shared" si="102"/>
        <v>#N/A</v>
      </c>
      <c r="DE168" s="142" t="e">
        <f t="shared" si="103"/>
        <v>#N/A</v>
      </c>
      <c r="DF168" s="142" t="str">
        <f>IF(ISERROR(DE168),"",INDEX(Профиль!$B$2:CV366,DE168,2))</f>
        <v/>
      </c>
      <c r="DG168" s="142" t="e">
        <f t="shared" si="104"/>
        <v>#N/A</v>
      </c>
      <c r="EA168" s="142">
        <f>IF(ISNUMBER(SEARCH(Бланк!$I$16,D168)),MAX($EA$1:EA167)+1,0)</f>
        <v>0</v>
      </c>
      <c r="EB168" s="142" t="e">
        <f>VLOOKUP(F168,Профиль!A168:CI1682,2,FALSE)</f>
        <v>#N/A</v>
      </c>
      <c r="EC168" s="142" t="str">
        <f>IF(EA168&gt;0,VLOOKUP(Бланк!$I$16,D168:F168,3,FALSE),"")</f>
        <v/>
      </c>
      <c r="ED168" s="142" t="e">
        <f t="shared" si="105"/>
        <v>#N/A</v>
      </c>
      <c r="EE168" s="142" t="e">
        <f t="shared" si="106"/>
        <v>#N/A</v>
      </c>
      <c r="EF168" s="142" t="str">
        <f>IF(ISERROR(EE168),"",INDEX(Профиль!$B$2:DV366,EE168,2))</f>
        <v/>
      </c>
      <c r="EG168" s="142" t="e">
        <f t="shared" si="107"/>
        <v>#N/A</v>
      </c>
      <c r="FA168" s="142">
        <f>IF(ISNUMBER(SEARCH(Бланк!$I$18,D168)),MAX($FA$1:FA167)+1,0)</f>
        <v>0</v>
      </c>
      <c r="FB168" s="142" t="e">
        <f>VLOOKUP(F168,Профиль!A168:DI1682,2,FALSE)</f>
        <v>#N/A</v>
      </c>
      <c r="FC168" s="142" t="str">
        <f>IF(FA168&gt;0,VLOOKUP(Бланк!$I$18,D168:F168,3,FALSE),"")</f>
        <v/>
      </c>
      <c r="FD168" s="142" t="e">
        <f t="shared" si="108"/>
        <v>#N/A</v>
      </c>
      <c r="FE168" s="142" t="e">
        <f t="shared" si="109"/>
        <v>#N/A</v>
      </c>
      <c r="FF168" s="142" t="str">
        <f>IF(ISERROR(FE168),"",INDEX(Профиль!$B$2:EV366,FE168,2))</f>
        <v/>
      </c>
      <c r="FG168" s="142" t="e">
        <f t="shared" si="110"/>
        <v>#N/A</v>
      </c>
      <c r="FI168" s="142" t="str">
        <f t="shared" si="111"/>
        <v/>
      </c>
      <c r="FJ168" s="142" t="e">
        <f t="shared" si="112"/>
        <v>#N/A</v>
      </c>
      <c r="GA168" s="142">
        <f>IF(ISNUMBER(SEARCH(Бланк!$I$20,D168)),MAX($GA$1:GA167)+1,0)</f>
        <v>0</v>
      </c>
      <c r="GB168" s="142" t="e">
        <f>VLOOKUP(F168,Профиль!A168:EI1682,2,FALSE)</f>
        <v>#N/A</v>
      </c>
      <c r="GC168" s="142" t="str">
        <f>IF(GA168&gt;0,VLOOKUP(Бланк!$I$20,D168:F168,3,FALSE),"")</f>
        <v/>
      </c>
      <c r="GD168" s="142" t="e">
        <f t="shared" si="113"/>
        <v>#N/A</v>
      </c>
      <c r="GE168" s="142" t="e">
        <f t="shared" si="114"/>
        <v>#N/A</v>
      </c>
      <c r="GF168" s="142" t="str">
        <f>IF(ISERROR(GE168),"",INDEX(Профиль!$B$2:FV366,GE168,2))</f>
        <v/>
      </c>
      <c r="GG168" s="142" t="e">
        <f t="shared" si="115"/>
        <v>#N/A</v>
      </c>
      <c r="GI168" s="142" t="str">
        <f t="shared" si="116"/>
        <v/>
      </c>
      <c r="GJ168" s="142" t="e">
        <f t="shared" si="117"/>
        <v>#N/A</v>
      </c>
      <c r="HA168" s="142">
        <f>IF(ISNUMBER(SEARCH(Бланк!$I$22,D168)),MAX($HA$1:HA167)+1,0)</f>
        <v>0</v>
      </c>
      <c r="HB168" s="142" t="e">
        <f>VLOOKUP(F168,Профиль!A168:FI1682,2,FALSE)</f>
        <v>#N/A</v>
      </c>
      <c r="HC168" s="142" t="str">
        <f>IF(HA168&gt;0,VLOOKUP(Бланк!$I$22,D168:F168,3,FALSE),"")</f>
        <v/>
      </c>
      <c r="HD168" s="142" t="e">
        <f t="shared" si="118"/>
        <v>#N/A</v>
      </c>
      <c r="HE168" s="142" t="e">
        <f t="shared" si="119"/>
        <v>#N/A</v>
      </c>
      <c r="HF168" s="142" t="str">
        <f>IF(ISERROR(HE168),"",INDEX(Профиль!$B$2:GV366,HE168,2))</f>
        <v/>
      </c>
      <c r="HG168" s="142" t="e">
        <f t="shared" si="120"/>
        <v>#N/A</v>
      </c>
      <c r="IA168" s="142">
        <f>IF(ISNUMBER(SEARCH(Бланк!$I$24,D168)),MAX($IA$1:IA167)+1,0)</f>
        <v>0</v>
      </c>
      <c r="IB168" s="142" t="e">
        <f>VLOOKUP(F168,Профиль!A168:GI1682,2,FALSE)</f>
        <v>#N/A</v>
      </c>
      <c r="IC168" s="142" t="str">
        <f>IF(IA168&gt;0,VLOOKUP(Бланк!$I$24,D168:F168,3,FALSE),"")</f>
        <v/>
      </c>
      <c r="ID168" s="142" t="e">
        <f t="shared" si="121"/>
        <v>#N/A</v>
      </c>
      <c r="IE168" s="142" t="e">
        <f t="shared" si="122"/>
        <v>#N/A</v>
      </c>
      <c r="IF168" s="142" t="str">
        <f>IF(ISERROR(IE168),"",INDEX(Профиль!$B$2:HV366,IE168,2))</f>
        <v/>
      </c>
      <c r="IG168" s="142" t="e">
        <f>VLOOKUP(ROW(EA167),IA$2:$IC$201,3,FALSE)</f>
        <v>#N/A</v>
      </c>
      <c r="IJ168" s="142" t="e">
        <f t="shared" si="123"/>
        <v>#N/A</v>
      </c>
    </row>
    <row r="169" spans="1:244" x14ac:dyDescent="0.25">
      <c r="A169" s="142">
        <v>169</v>
      </c>
      <c r="B169" s="142">
        <f>IF(AND($E$1="ПУСТО",Профиль!B169&lt;&gt;""),MAX($B$1:B168)+1,IF(ISNUMBER(SEARCH($E$1,Профиль!G169)),MAX($B$1:B168)+1,0))</f>
        <v>0</v>
      </c>
      <c r="D169" s="142" t="str">
        <f>IF(ISERROR(F169),"",INDEX(Профиль!$B$2:$E$1001,F169,1))</f>
        <v/>
      </c>
      <c r="E169" s="142" t="str">
        <f>IF(ISERROR(F169),"",INDEX(Профиль!$B$2:$E$1001,F169,2))</f>
        <v/>
      </c>
      <c r="F169" s="142" t="e">
        <f>MATCH(ROW(A168),$B$2:B175,0)</f>
        <v>#N/A</v>
      </c>
      <c r="G169" s="142" t="str">
        <f>IF(AND(COUNTIF(D$2:D169,D169)=1,D169&lt;&gt;""),COUNT(G$1:G168)+1,"")</f>
        <v/>
      </c>
      <c r="H169" s="142" t="str">
        <f t="shared" si="88"/>
        <v/>
      </c>
      <c r="I169" s="142" t="e">
        <f t="shared" si="89"/>
        <v>#N/A</v>
      </c>
      <c r="J169" s="142">
        <f>IF(ISNUMBER(SEARCH(Бланк!$I$6,D169)),MAX($J$1:J168)+1,0)</f>
        <v>0</v>
      </c>
      <c r="K169" s="142" t="e">
        <f>VLOOKUP(F169,Профиль!A169:AI1683,2,FALSE)</f>
        <v>#N/A</v>
      </c>
      <c r="L169" s="142" t="str">
        <f>IF(J169&gt;0,VLOOKUP(Бланк!$I$6,D169:F179,3,FALSE),"")</f>
        <v/>
      </c>
      <c r="M169" s="142" t="e">
        <f t="shared" si="90"/>
        <v>#N/A</v>
      </c>
      <c r="N169" s="142" t="e">
        <f t="shared" si="91"/>
        <v>#N/A</v>
      </c>
      <c r="O169" s="142" t="str">
        <f>IF(ISERROR(N169),"",INDEX(Профиль!$B$2:DD15173,N169,2))</f>
        <v/>
      </c>
      <c r="P169" s="142" t="e">
        <f t="shared" si="92"/>
        <v>#N/A</v>
      </c>
      <c r="Q169" s="142">
        <f>IF(ISNUMBER(SEARCH(Бланк!$K$6,O169)),MAX($Q$1:Q168)+1,0)</f>
        <v>0</v>
      </c>
      <c r="R169" s="142" t="str">
        <f t="shared" si="93"/>
        <v/>
      </c>
      <c r="S169" s="142" t="e">
        <f t="shared" si="94"/>
        <v>#N/A</v>
      </c>
      <c r="AA169" s="142">
        <f>IF(ISNUMBER(SEARCH(Бланк!$I$8,D169)),MAX($AA$1:AA168)+1,0)</f>
        <v>0</v>
      </c>
      <c r="AB169" s="142" t="e">
        <f>VLOOKUP(F169,Профиль!A169:AI1683,2,FALSE)</f>
        <v>#N/A</v>
      </c>
      <c r="AC169" s="142" t="str">
        <f>IF(AA169&gt;0,VLOOKUP(Бланк!$I$8,D169:F169,3,FALSE),"")</f>
        <v/>
      </c>
      <c r="AD169" s="142" t="e">
        <f t="shared" si="95"/>
        <v>#N/A</v>
      </c>
      <c r="BA169" s="142">
        <f>IF(ISNUMBER(SEARCH(Бланк!$I$10,D169)),MAX($BA$1:BA168)+1,0)</f>
        <v>0</v>
      </c>
      <c r="BB169" s="142" t="e">
        <f>VLOOKUP(F169,Профиль!A169:AI1683,2,FALSE)</f>
        <v>#N/A</v>
      </c>
      <c r="BC169" s="142" t="str">
        <f>IF(BA169&gt;0,VLOOKUP(Бланк!$I$10,D169:F169,3,FALSE),"")</f>
        <v/>
      </c>
      <c r="BD169" s="142" t="e">
        <f t="shared" si="96"/>
        <v>#N/A</v>
      </c>
      <c r="BE169" s="142" t="e">
        <f t="shared" si="97"/>
        <v>#N/A</v>
      </c>
      <c r="CA169" s="142">
        <f>IF(ISNUMBER(SEARCH(Бланк!$I$12,D169)),MAX($CA$1:CA168)+1,0)</f>
        <v>0</v>
      </c>
      <c r="CB169" s="142" t="e">
        <f>VLOOKUP(F169,Профиль!A169:AI1683,2,FALSE)</f>
        <v>#N/A</v>
      </c>
      <c r="CC169" s="142" t="str">
        <f>IF(CA169&gt;0,VLOOKUP(Бланк!$I$12,D169:F169,3,FALSE),"")</f>
        <v/>
      </c>
      <c r="CD169" s="142" t="e">
        <f t="shared" si="98"/>
        <v>#N/A</v>
      </c>
      <c r="CE169" s="142" t="e">
        <f t="shared" si="99"/>
        <v>#N/A</v>
      </c>
      <c r="CF169" s="142" t="str">
        <f>IF(ISERROR(CE169),"",INDEX(Профиль!$B$2:BV367,CE169,2))</f>
        <v/>
      </c>
      <c r="CG169" s="142" t="e">
        <f t="shared" si="100"/>
        <v>#N/A</v>
      </c>
      <c r="CI169" s="142" t="str">
        <f t="shared" si="101"/>
        <v/>
      </c>
      <c r="DA169" s="142">
        <f>IF(ISNUMBER(SEARCH(Бланк!$I$14,D169)),MAX($DA$1:DA168)+1,0)</f>
        <v>0</v>
      </c>
      <c r="DB169" s="142" t="e">
        <f>VLOOKUP(F169,Профиль!A169:BI1683,2,FALSE)</f>
        <v>#N/A</v>
      </c>
      <c r="DC169" s="142" t="str">
        <f>IF(DA169&gt;0,VLOOKUP(Бланк!$I$14,D169:F169,3,FALSE),"")</f>
        <v/>
      </c>
      <c r="DD169" s="142" t="e">
        <f t="shared" si="102"/>
        <v>#N/A</v>
      </c>
      <c r="DE169" s="142" t="e">
        <f t="shared" si="103"/>
        <v>#N/A</v>
      </c>
      <c r="DF169" s="142" t="str">
        <f>IF(ISERROR(DE169),"",INDEX(Профиль!$B$2:CV367,DE169,2))</f>
        <v/>
      </c>
      <c r="DG169" s="142" t="e">
        <f t="shared" si="104"/>
        <v>#N/A</v>
      </c>
      <c r="EA169" s="142">
        <f>IF(ISNUMBER(SEARCH(Бланк!$I$16,D169)),MAX($EA$1:EA168)+1,0)</f>
        <v>0</v>
      </c>
      <c r="EB169" s="142" t="e">
        <f>VLOOKUP(F169,Профиль!A169:CI1683,2,FALSE)</f>
        <v>#N/A</v>
      </c>
      <c r="EC169" s="142" t="str">
        <f>IF(EA169&gt;0,VLOOKUP(Бланк!$I$16,D169:F169,3,FALSE),"")</f>
        <v/>
      </c>
      <c r="ED169" s="142" t="e">
        <f t="shared" si="105"/>
        <v>#N/A</v>
      </c>
      <c r="EE169" s="142" t="e">
        <f t="shared" si="106"/>
        <v>#N/A</v>
      </c>
      <c r="EF169" s="142" t="str">
        <f>IF(ISERROR(EE169),"",INDEX(Профиль!$B$2:DV367,EE169,2))</f>
        <v/>
      </c>
      <c r="EG169" s="142" t="e">
        <f t="shared" si="107"/>
        <v>#N/A</v>
      </c>
      <c r="FA169" s="142">
        <f>IF(ISNUMBER(SEARCH(Бланк!$I$18,D169)),MAX($FA$1:FA168)+1,0)</f>
        <v>0</v>
      </c>
      <c r="FB169" s="142" t="e">
        <f>VLOOKUP(F169,Профиль!A169:DI1683,2,FALSE)</f>
        <v>#N/A</v>
      </c>
      <c r="FC169" s="142" t="str">
        <f>IF(FA169&gt;0,VLOOKUP(Бланк!$I$18,D169:F169,3,FALSE),"")</f>
        <v/>
      </c>
      <c r="FD169" s="142" t="e">
        <f t="shared" si="108"/>
        <v>#N/A</v>
      </c>
      <c r="FE169" s="142" t="e">
        <f t="shared" si="109"/>
        <v>#N/A</v>
      </c>
      <c r="FF169" s="142" t="str">
        <f>IF(ISERROR(FE169),"",INDEX(Профиль!$B$2:EV367,FE169,2))</f>
        <v/>
      </c>
      <c r="FG169" s="142" t="e">
        <f t="shared" si="110"/>
        <v>#N/A</v>
      </c>
      <c r="FI169" s="142" t="str">
        <f t="shared" si="111"/>
        <v/>
      </c>
      <c r="FJ169" s="142" t="e">
        <f t="shared" si="112"/>
        <v>#N/A</v>
      </c>
      <c r="GA169" s="142">
        <f>IF(ISNUMBER(SEARCH(Бланк!$I$20,D169)),MAX($GA$1:GA168)+1,0)</f>
        <v>0</v>
      </c>
      <c r="GB169" s="142" t="e">
        <f>VLOOKUP(F169,Профиль!A169:EI1683,2,FALSE)</f>
        <v>#N/A</v>
      </c>
      <c r="GC169" s="142" t="str">
        <f>IF(GA169&gt;0,VLOOKUP(Бланк!$I$20,D169:F169,3,FALSE),"")</f>
        <v/>
      </c>
      <c r="GD169" s="142" t="e">
        <f t="shared" si="113"/>
        <v>#N/A</v>
      </c>
      <c r="GE169" s="142" t="e">
        <f t="shared" si="114"/>
        <v>#N/A</v>
      </c>
      <c r="GF169" s="142" t="str">
        <f>IF(ISERROR(GE169),"",INDEX(Профиль!$B$2:FV367,GE169,2))</f>
        <v/>
      </c>
      <c r="GG169" s="142" t="e">
        <f t="shared" si="115"/>
        <v>#N/A</v>
      </c>
      <c r="GI169" s="142" t="str">
        <f t="shared" si="116"/>
        <v/>
      </c>
      <c r="GJ169" s="142" t="e">
        <f t="shared" si="117"/>
        <v>#N/A</v>
      </c>
      <c r="HA169" s="142">
        <f>IF(ISNUMBER(SEARCH(Бланк!$I$22,D169)),MAX($HA$1:HA168)+1,0)</f>
        <v>0</v>
      </c>
      <c r="HB169" s="142" t="e">
        <f>VLOOKUP(F169,Профиль!A169:FI1683,2,FALSE)</f>
        <v>#N/A</v>
      </c>
      <c r="HC169" s="142" t="str">
        <f>IF(HA169&gt;0,VLOOKUP(Бланк!$I$22,D169:F169,3,FALSE),"")</f>
        <v/>
      </c>
      <c r="HD169" s="142" t="e">
        <f t="shared" si="118"/>
        <v>#N/A</v>
      </c>
      <c r="HE169" s="142" t="e">
        <f t="shared" si="119"/>
        <v>#N/A</v>
      </c>
      <c r="HF169" s="142" t="str">
        <f>IF(ISERROR(HE169),"",INDEX(Профиль!$B$2:GV367,HE169,2))</f>
        <v/>
      </c>
      <c r="HG169" s="142" t="e">
        <f t="shared" si="120"/>
        <v>#N/A</v>
      </c>
      <c r="IA169" s="142">
        <f>IF(ISNUMBER(SEARCH(Бланк!$I$24,D169)),MAX($IA$1:IA168)+1,0)</f>
        <v>0</v>
      </c>
      <c r="IB169" s="142" t="e">
        <f>VLOOKUP(F169,Профиль!A169:GI1683,2,FALSE)</f>
        <v>#N/A</v>
      </c>
      <c r="IC169" s="142" t="str">
        <f>IF(IA169&gt;0,VLOOKUP(Бланк!$I$24,D169:F169,3,FALSE),"")</f>
        <v/>
      </c>
      <c r="ID169" s="142" t="e">
        <f t="shared" si="121"/>
        <v>#N/A</v>
      </c>
      <c r="IE169" s="142" t="e">
        <f t="shared" si="122"/>
        <v>#N/A</v>
      </c>
      <c r="IF169" s="142" t="str">
        <f>IF(ISERROR(IE169),"",INDEX(Профиль!$B$2:HV367,IE169,2))</f>
        <v/>
      </c>
      <c r="IG169" s="142" t="e">
        <f>VLOOKUP(ROW(EA168),IA$2:$IC$201,3,FALSE)</f>
        <v>#N/A</v>
      </c>
      <c r="IJ169" s="142" t="e">
        <f t="shared" si="123"/>
        <v>#N/A</v>
      </c>
    </row>
    <row r="170" spans="1:244" x14ac:dyDescent="0.25">
      <c r="A170" s="142">
        <v>170</v>
      </c>
      <c r="B170" s="142">
        <f>IF(AND($E$1="ПУСТО",Профиль!B170&lt;&gt;""),MAX($B$1:B169)+1,IF(ISNUMBER(SEARCH($E$1,Профиль!G170)),MAX($B$1:B169)+1,0))</f>
        <v>0</v>
      </c>
      <c r="D170" s="142" t="str">
        <f>IF(ISERROR(F170),"",INDEX(Профиль!$B$2:$E$1001,F170,1))</f>
        <v/>
      </c>
      <c r="E170" s="142" t="str">
        <f>IF(ISERROR(F170),"",INDEX(Профиль!$B$2:$E$1001,F170,2))</f>
        <v/>
      </c>
      <c r="F170" s="142" t="e">
        <f>MATCH(ROW(A169),$B$2:B176,0)</f>
        <v>#N/A</v>
      </c>
      <c r="G170" s="142" t="str">
        <f>IF(AND(COUNTIF(D$2:D170,D170)=1,D170&lt;&gt;""),COUNT(G$1:G169)+1,"")</f>
        <v/>
      </c>
      <c r="H170" s="142" t="str">
        <f t="shared" si="88"/>
        <v/>
      </c>
      <c r="I170" s="142" t="e">
        <f t="shared" si="89"/>
        <v>#N/A</v>
      </c>
      <c r="J170" s="142">
        <f>IF(ISNUMBER(SEARCH(Бланк!$I$6,D170)),MAX($J$1:J169)+1,0)</f>
        <v>0</v>
      </c>
      <c r="K170" s="142" t="e">
        <f>VLOOKUP(F170,Профиль!A170:AI1684,2,FALSE)</f>
        <v>#N/A</v>
      </c>
      <c r="L170" s="142" t="str">
        <f>IF(J170&gt;0,VLOOKUP(Бланк!$I$6,D170:F180,3,FALSE),"")</f>
        <v/>
      </c>
      <c r="M170" s="142" t="e">
        <f t="shared" si="90"/>
        <v>#N/A</v>
      </c>
      <c r="N170" s="142" t="e">
        <f t="shared" si="91"/>
        <v>#N/A</v>
      </c>
      <c r="O170" s="142" t="str">
        <f>IF(ISERROR(N170),"",INDEX(Профиль!$B$2:DD15174,N170,2))</f>
        <v/>
      </c>
      <c r="P170" s="142" t="e">
        <f t="shared" si="92"/>
        <v>#N/A</v>
      </c>
      <c r="Q170" s="142">
        <f>IF(ISNUMBER(SEARCH(Бланк!$K$6,O170)),MAX($Q$1:Q169)+1,0)</f>
        <v>0</v>
      </c>
      <c r="R170" s="142" t="str">
        <f t="shared" si="93"/>
        <v/>
      </c>
      <c r="S170" s="142" t="e">
        <f t="shared" si="94"/>
        <v>#N/A</v>
      </c>
      <c r="AA170" s="142">
        <f>IF(ISNUMBER(SEARCH(Бланк!$I$8,D170)),MAX($AA$1:AA169)+1,0)</f>
        <v>0</v>
      </c>
      <c r="AB170" s="142" t="e">
        <f>VLOOKUP(F170,Профиль!A170:AI1684,2,FALSE)</f>
        <v>#N/A</v>
      </c>
      <c r="AC170" s="142" t="str">
        <f>IF(AA170&gt;0,VLOOKUP(Бланк!$I$8,D170:F170,3,FALSE),"")</f>
        <v/>
      </c>
      <c r="AD170" s="142" t="e">
        <f t="shared" si="95"/>
        <v>#N/A</v>
      </c>
      <c r="BA170" s="142">
        <f>IF(ISNUMBER(SEARCH(Бланк!$I$10,D170)),MAX($BA$1:BA169)+1,0)</f>
        <v>0</v>
      </c>
      <c r="BB170" s="142" t="e">
        <f>VLOOKUP(F170,Профиль!A170:AI1684,2,FALSE)</f>
        <v>#N/A</v>
      </c>
      <c r="BC170" s="142" t="str">
        <f>IF(BA170&gt;0,VLOOKUP(Бланк!$I$10,D170:F170,3,FALSE),"")</f>
        <v/>
      </c>
      <c r="BD170" s="142" t="e">
        <f t="shared" si="96"/>
        <v>#N/A</v>
      </c>
      <c r="BE170" s="142" t="e">
        <f t="shared" si="97"/>
        <v>#N/A</v>
      </c>
      <c r="CA170" s="142">
        <f>IF(ISNUMBER(SEARCH(Бланк!$I$12,D170)),MAX($CA$1:CA169)+1,0)</f>
        <v>0</v>
      </c>
      <c r="CB170" s="142" t="e">
        <f>VLOOKUP(F170,Профиль!A170:AI1684,2,FALSE)</f>
        <v>#N/A</v>
      </c>
      <c r="CC170" s="142" t="str">
        <f>IF(CA170&gt;0,VLOOKUP(Бланк!$I$12,D170:F170,3,FALSE),"")</f>
        <v/>
      </c>
      <c r="CD170" s="142" t="e">
        <f t="shared" si="98"/>
        <v>#N/A</v>
      </c>
      <c r="CE170" s="142" t="e">
        <f t="shared" si="99"/>
        <v>#N/A</v>
      </c>
      <c r="CF170" s="142" t="str">
        <f>IF(ISERROR(CE170),"",INDEX(Профиль!$B$2:BV368,CE170,2))</f>
        <v/>
      </c>
      <c r="CG170" s="142" t="e">
        <f t="shared" si="100"/>
        <v>#N/A</v>
      </c>
      <c r="CI170" s="142" t="str">
        <f t="shared" si="101"/>
        <v/>
      </c>
      <c r="DA170" s="142">
        <f>IF(ISNUMBER(SEARCH(Бланк!$I$14,D170)),MAX($DA$1:DA169)+1,0)</f>
        <v>0</v>
      </c>
      <c r="DB170" s="142" t="e">
        <f>VLOOKUP(F170,Профиль!A170:BI1684,2,FALSE)</f>
        <v>#N/A</v>
      </c>
      <c r="DC170" s="142" t="str">
        <f>IF(DA170&gt;0,VLOOKUP(Бланк!$I$14,D170:F170,3,FALSE),"")</f>
        <v/>
      </c>
      <c r="DD170" s="142" t="e">
        <f t="shared" si="102"/>
        <v>#N/A</v>
      </c>
      <c r="DE170" s="142" t="e">
        <f t="shared" si="103"/>
        <v>#N/A</v>
      </c>
      <c r="DF170" s="142" t="str">
        <f>IF(ISERROR(DE170),"",INDEX(Профиль!$B$2:CV368,DE170,2))</f>
        <v/>
      </c>
      <c r="DG170" s="142" t="e">
        <f t="shared" si="104"/>
        <v>#N/A</v>
      </c>
      <c r="EA170" s="142">
        <f>IF(ISNUMBER(SEARCH(Бланк!$I$16,D170)),MAX($EA$1:EA169)+1,0)</f>
        <v>0</v>
      </c>
      <c r="EB170" s="142" t="e">
        <f>VLOOKUP(F170,Профиль!A170:CI1684,2,FALSE)</f>
        <v>#N/A</v>
      </c>
      <c r="EC170" s="142" t="str">
        <f>IF(EA170&gt;0,VLOOKUP(Бланк!$I$16,D170:F170,3,FALSE),"")</f>
        <v/>
      </c>
      <c r="ED170" s="142" t="e">
        <f t="shared" si="105"/>
        <v>#N/A</v>
      </c>
      <c r="EE170" s="142" t="e">
        <f t="shared" si="106"/>
        <v>#N/A</v>
      </c>
      <c r="EF170" s="142" t="str">
        <f>IF(ISERROR(EE170),"",INDEX(Профиль!$B$2:DV368,EE170,2))</f>
        <v/>
      </c>
      <c r="EG170" s="142" t="e">
        <f t="shared" si="107"/>
        <v>#N/A</v>
      </c>
      <c r="FA170" s="142">
        <f>IF(ISNUMBER(SEARCH(Бланк!$I$18,D170)),MAX($FA$1:FA169)+1,0)</f>
        <v>0</v>
      </c>
      <c r="FB170" s="142" t="e">
        <f>VLOOKUP(F170,Профиль!A170:DI1684,2,FALSE)</f>
        <v>#N/A</v>
      </c>
      <c r="FC170" s="142" t="str">
        <f>IF(FA170&gt;0,VLOOKUP(Бланк!$I$18,D170:F170,3,FALSE),"")</f>
        <v/>
      </c>
      <c r="FD170" s="142" t="e">
        <f t="shared" si="108"/>
        <v>#N/A</v>
      </c>
      <c r="FE170" s="142" t="e">
        <f t="shared" si="109"/>
        <v>#N/A</v>
      </c>
      <c r="FF170" s="142" t="str">
        <f>IF(ISERROR(FE170),"",INDEX(Профиль!$B$2:EV368,FE170,2))</f>
        <v/>
      </c>
      <c r="FG170" s="142" t="e">
        <f t="shared" si="110"/>
        <v>#N/A</v>
      </c>
      <c r="FI170" s="142" t="str">
        <f t="shared" si="111"/>
        <v/>
      </c>
      <c r="FJ170" s="142" t="e">
        <f t="shared" si="112"/>
        <v>#N/A</v>
      </c>
      <c r="GA170" s="142">
        <f>IF(ISNUMBER(SEARCH(Бланк!$I$20,D170)),MAX($GA$1:GA169)+1,0)</f>
        <v>0</v>
      </c>
      <c r="GB170" s="142" t="e">
        <f>VLOOKUP(F170,Профиль!A170:EI1684,2,FALSE)</f>
        <v>#N/A</v>
      </c>
      <c r="GC170" s="142" t="str">
        <f>IF(GA170&gt;0,VLOOKUP(Бланк!$I$20,D170:F170,3,FALSE),"")</f>
        <v/>
      </c>
      <c r="GD170" s="142" t="e">
        <f t="shared" si="113"/>
        <v>#N/A</v>
      </c>
      <c r="GE170" s="142" t="e">
        <f t="shared" si="114"/>
        <v>#N/A</v>
      </c>
      <c r="GF170" s="142" t="str">
        <f>IF(ISERROR(GE170),"",INDEX(Профиль!$B$2:FV368,GE170,2))</f>
        <v/>
      </c>
      <c r="GG170" s="142" t="e">
        <f t="shared" si="115"/>
        <v>#N/A</v>
      </c>
      <c r="GI170" s="142" t="str">
        <f t="shared" si="116"/>
        <v/>
      </c>
      <c r="GJ170" s="142" t="e">
        <f t="shared" si="117"/>
        <v>#N/A</v>
      </c>
      <c r="HA170" s="142">
        <f>IF(ISNUMBER(SEARCH(Бланк!$I$22,D170)),MAX($HA$1:HA169)+1,0)</f>
        <v>0</v>
      </c>
      <c r="HB170" s="142" t="e">
        <f>VLOOKUP(F170,Профиль!A170:FI1684,2,FALSE)</f>
        <v>#N/A</v>
      </c>
      <c r="HC170" s="142" t="str">
        <f>IF(HA170&gt;0,VLOOKUP(Бланк!$I$22,D170:F170,3,FALSE),"")</f>
        <v/>
      </c>
      <c r="HD170" s="142" t="e">
        <f t="shared" si="118"/>
        <v>#N/A</v>
      </c>
      <c r="HE170" s="142" t="e">
        <f t="shared" si="119"/>
        <v>#N/A</v>
      </c>
      <c r="HF170" s="142" t="str">
        <f>IF(ISERROR(HE170),"",INDEX(Профиль!$B$2:GV368,HE170,2))</f>
        <v/>
      </c>
      <c r="HG170" s="142" t="e">
        <f t="shared" si="120"/>
        <v>#N/A</v>
      </c>
      <c r="IA170" s="142">
        <f>IF(ISNUMBER(SEARCH(Бланк!$I$24,D170)),MAX($IA$1:IA169)+1,0)</f>
        <v>0</v>
      </c>
      <c r="IB170" s="142" t="e">
        <f>VLOOKUP(F170,Профиль!A170:GI1684,2,FALSE)</f>
        <v>#N/A</v>
      </c>
      <c r="IC170" s="142" t="str">
        <f>IF(IA170&gt;0,VLOOKUP(Бланк!$I$24,D170:F170,3,FALSE),"")</f>
        <v/>
      </c>
      <c r="ID170" s="142" t="e">
        <f t="shared" si="121"/>
        <v>#N/A</v>
      </c>
      <c r="IE170" s="142" t="e">
        <f t="shared" si="122"/>
        <v>#N/A</v>
      </c>
      <c r="IF170" s="142" t="str">
        <f>IF(ISERROR(IE170),"",INDEX(Профиль!$B$2:HV368,IE170,2))</f>
        <v/>
      </c>
      <c r="IG170" s="142" t="e">
        <f>VLOOKUP(ROW(EA169),IA$2:$IC$201,3,FALSE)</f>
        <v>#N/A</v>
      </c>
      <c r="IJ170" s="142" t="e">
        <f t="shared" si="123"/>
        <v>#N/A</v>
      </c>
    </row>
    <row r="171" spans="1:244" x14ac:dyDescent="0.25">
      <c r="A171" s="142">
        <v>171</v>
      </c>
      <c r="B171" s="142">
        <f>IF(AND($E$1="ПУСТО",Профиль!B171&lt;&gt;""),MAX($B$1:B170)+1,IF(ISNUMBER(SEARCH($E$1,Профиль!G171)),MAX($B$1:B170)+1,0))</f>
        <v>0</v>
      </c>
      <c r="D171" s="142" t="str">
        <f>IF(ISERROR(F171),"",INDEX(Профиль!$B$2:$E$1001,F171,1))</f>
        <v/>
      </c>
      <c r="E171" s="142" t="str">
        <f>IF(ISERROR(F171),"",INDEX(Профиль!$B$2:$E$1001,F171,2))</f>
        <v/>
      </c>
      <c r="F171" s="142" t="e">
        <f>MATCH(ROW(A170),$B$2:B177,0)</f>
        <v>#N/A</v>
      </c>
      <c r="G171" s="142" t="str">
        <f>IF(AND(COUNTIF(D$2:D171,D171)=1,D171&lt;&gt;""),COUNT(G$1:G170)+1,"")</f>
        <v/>
      </c>
      <c r="H171" s="142" t="str">
        <f t="shared" si="88"/>
        <v/>
      </c>
      <c r="I171" s="142" t="e">
        <f t="shared" si="89"/>
        <v>#N/A</v>
      </c>
      <c r="J171" s="142">
        <f>IF(ISNUMBER(SEARCH(Бланк!$I$6,D171)),MAX($J$1:J170)+1,0)</f>
        <v>0</v>
      </c>
      <c r="K171" s="142" t="e">
        <f>VLOOKUP(F171,Профиль!A171:AI1685,2,FALSE)</f>
        <v>#N/A</v>
      </c>
      <c r="L171" s="142" t="str">
        <f>IF(J171&gt;0,VLOOKUP(Бланк!$I$6,D171:F181,3,FALSE),"")</f>
        <v/>
      </c>
      <c r="M171" s="142" t="e">
        <f t="shared" si="90"/>
        <v>#N/A</v>
      </c>
      <c r="N171" s="142" t="e">
        <f t="shared" si="91"/>
        <v>#N/A</v>
      </c>
      <c r="O171" s="142" t="str">
        <f>IF(ISERROR(N171),"",INDEX(Профиль!$B$2:DD15175,N171,2))</f>
        <v/>
      </c>
      <c r="P171" s="142" t="e">
        <f t="shared" si="92"/>
        <v>#N/A</v>
      </c>
      <c r="Q171" s="142">
        <f>IF(ISNUMBER(SEARCH(Бланк!$K$6,O171)),MAX($Q$1:Q170)+1,0)</f>
        <v>0</v>
      </c>
      <c r="R171" s="142" t="str">
        <f t="shared" si="93"/>
        <v/>
      </c>
      <c r="S171" s="142" t="e">
        <f t="shared" si="94"/>
        <v>#N/A</v>
      </c>
      <c r="AA171" s="142">
        <f>IF(ISNUMBER(SEARCH(Бланк!$I$8,D171)),MAX($AA$1:AA170)+1,0)</f>
        <v>0</v>
      </c>
      <c r="AB171" s="142" t="e">
        <f>VLOOKUP(F171,Профиль!A171:AI1685,2,FALSE)</f>
        <v>#N/A</v>
      </c>
      <c r="AC171" s="142" t="str">
        <f>IF(AA171&gt;0,VLOOKUP(Бланк!$I$8,D171:F171,3,FALSE),"")</f>
        <v/>
      </c>
      <c r="AD171" s="142" t="e">
        <f t="shared" si="95"/>
        <v>#N/A</v>
      </c>
      <c r="BA171" s="142">
        <f>IF(ISNUMBER(SEARCH(Бланк!$I$10,D171)),MAX($BA$1:BA170)+1,0)</f>
        <v>0</v>
      </c>
      <c r="BB171" s="142" t="e">
        <f>VLOOKUP(F171,Профиль!A171:AI1685,2,FALSE)</f>
        <v>#N/A</v>
      </c>
      <c r="BC171" s="142" t="str">
        <f>IF(BA171&gt;0,VLOOKUP(Бланк!$I$10,D171:F171,3,FALSE),"")</f>
        <v/>
      </c>
      <c r="BD171" s="142" t="e">
        <f t="shared" si="96"/>
        <v>#N/A</v>
      </c>
      <c r="BE171" s="142" t="e">
        <f t="shared" si="97"/>
        <v>#N/A</v>
      </c>
      <c r="CA171" s="142">
        <f>IF(ISNUMBER(SEARCH(Бланк!$I$12,D171)),MAX($CA$1:CA170)+1,0)</f>
        <v>0</v>
      </c>
      <c r="CB171" s="142" t="e">
        <f>VLOOKUP(F171,Профиль!A171:AI1685,2,FALSE)</f>
        <v>#N/A</v>
      </c>
      <c r="CC171" s="142" t="str">
        <f>IF(CA171&gt;0,VLOOKUP(Бланк!$I$12,D171:F171,3,FALSE),"")</f>
        <v/>
      </c>
      <c r="CD171" s="142" t="e">
        <f t="shared" si="98"/>
        <v>#N/A</v>
      </c>
      <c r="CE171" s="142" t="e">
        <f t="shared" si="99"/>
        <v>#N/A</v>
      </c>
      <c r="CF171" s="142" t="str">
        <f>IF(ISERROR(CE171),"",INDEX(Профиль!$B$2:BV369,CE171,2))</f>
        <v/>
      </c>
      <c r="CG171" s="142" t="e">
        <f t="shared" si="100"/>
        <v>#N/A</v>
      </c>
      <c r="CI171" s="142" t="str">
        <f t="shared" si="101"/>
        <v/>
      </c>
      <c r="DA171" s="142">
        <f>IF(ISNUMBER(SEARCH(Бланк!$I$14,D171)),MAX($DA$1:DA170)+1,0)</f>
        <v>0</v>
      </c>
      <c r="DB171" s="142" t="e">
        <f>VLOOKUP(F171,Профиль!A171:BI1685,2,FALSE)</f>
        <v>#N/A</v>
      </c>
      <c r="DC171" s="142" t="str">
        <f>IF(DA171&gt;0,VLOOKUP(Бланк!$I$14,D171:F171,3,FALSE),"")</f>
        <v/>
      </c>
      <c r="DD171" s="142" t="e">
        <f t="shared" si="102"/>
        <v>#N/A</v>
      </c>
      <c r="DE171" s="142" t="e">
        <f t="shared" si="103"/>
        <v>#N/A</v>
      </c>
      <c r="DF171" s="142" t="str">
        <f>IF(ISERROR(DE171),"",INDEX(Профиль!$B$2:CV369,DE171,2))</f>
        <v/>
      </c>
      <c r="DG171" s="142" t="e">
        <f t="shared" si="104"/>
        <v>#N/A</v>
      </c>
      <c r="EA171" s="142">
        <f>IF(ISNUMBER(SEARCH(Бланк!$I$16,D171)),MAX($EA$1:EA170)+1,0)</f>
        <v>0</v>
      </c>
      <c r="EB171" s="142" t="e">
        <f>VLOOKUP(F171,Профиль!A171:CI1685,2,FALSE)</f>
        <v>#N/A</v>
      </c>
      <c r="EC171" s="142" t="str">
        <f>IF(EA171&gt;0,VLOOKUP(Бланк!$I$16,D171:F171,3,FALSE),"")</f>
        <v/>
      </c>
      <c r="ED171" s="142" t="e">
        <f t="shared" si="105"/>
        <v>#N/A</v>
      </c>
      <c r="EE171" s="142" t="e">
        <f t="shared" si="106"/>
        <v>#N/A</v>
      </c>
      <c r="EF171" s="142" t="str">
        <f>IF(ISERROR(EE171),"",INDEX(Профиль!$B$2:DV369,EE171,2))</f>
        <v/>
      </c>
      <c r="EG171" s="142" t="e">
        <f t="shared" si="107"/>
        <v>#N/A</v>
      </c>
      <c r="FA171" s="142">
        <f>IF(ISNUMBER(SEARCH(Бланк!$I$18,D171)),MAX($FA$1:FA170)+1,0)</f>
        <v>0</v>
      </c>
      <c r="FB171" s="142" t="e">
        <f>VLOOKUP(F171,Профиль!A171:DI1685,2,FALSE)</f>
        <v>#N/A</v>
      </c>
      <c r="FC171" s="142" t="str">
        <f>IF(FA171&gt;0,VLOOKUP(Бланк!$I$18,D171:F171,3,FALSE),"")</f>
        <v/>
      </c>
      <c r="FD171" s="142" t="e">
        <f t="shared" si="108"/>
        <v>#N/A</v>
      </c>
      <c r="FE171" s="142" t="e">
        <f t="shared" si="109"/>
        <v>#N/A</v>
      </c>
      <c r="FF171" s="142" t="str">
        <f>IF(ISERROR(FE171),"",INDEX(Профиль!$B$2:EV369,FE171,2))</f>
        <v/>
      </c>
      <c r="FG171" s="142" t="e">
        <f t="shared" si="110"/>
        <v>#N/A</v>
      </c>
      <c r="FI171" s="142" t="str">
        <f t="shared" si="111"/>
        <v/>
      </c>
      <c r="FJ171" s="142" t="e">
        <f t="shared" si="112"/>
        <v>#N/A</v>
      </c>
      <c r="GA171" s="142">
        <f>IF(ISNUMBER(SEARCH(Бланк!$I$20,D171)),MAX($GA$1:GA170)+1,0)</f>
        <v>0</v>
      </c>
      <c r="GB171" s="142" t="e">
        <f>VLOOKUP(F171,Профиль!A171:EI1685,2,FALSE)</f>
        <v>#N/A</v>
      </c>
      <c r="GC171" s="142" t="str">
        <f>IF(GA171&gt;0,VLOOKUP(Бланк!$I$20,D171:F171,3,FALSE),"")</f>
        <v/>
      </c>
      <c r="GD171" s="142" t="e">
        <f t="shared" si="113"/>
        <v>#N/A</v>
      </c>
      <c r="GE171" s="142" t="e">
        <f t="shared" si="114"/>
        <v>#N/A</v>
      </c>
      <c r="GF171" s="142" t="str">
        <f>IF(ISERROR(GE171),"",INDEX(Профиль!$B$2:FV369,GE171,2))</f>
        <v/>
      </c>
      <c r="GG171" s="142" t="e">
        <f t="shared" si="115"/>
        <v>#N/A</v>
      </c>
      <c r="GI171" s="142" t="str">
        <f t="shared" si="116"/>
        <v/>
      </c>
      <c r="GJ171" s="142" t="e">
        <f t="shared" si="117"/>
        <v>#N/A</v>
      </c>
      <c r="HA171" s="142">
        <f>IF(ISNUMBER(SEARCH(Бланк!$I$22,D171)),MAX($HA$1:HA170)+1,0)</f>
        <v>0</v>
      </c>
      <c r="HB171" s="142" t="e">
        <f>VLOOKUP(F171,Профиль!A171:FI1685,2,FALSE)</f>
        <v>#N/A</v>
      </c>
      <c r="HC171" s="142" t="str">
        <f>IF(HA171&gt;0,VLOOKUP(Бланк!$I$22,D171:F171,3,FALSE),"")</f>
        <v/>
      </c>
      <c r="HD171" s="142" t="e">
        <f t="shared" si="118"/>
        <v>#N/A</v>
      </c>
      <c r="HE171" s="142" t="e">
        <f t="shared" si="119"/>
        <v>#N/A</v>
      </c>
      <c r="HF171" s="142" t="str">
        <f>IF(ISERROR(HE171),"",INDEX(Профиль!$B$2:GV369,HE171,2))</f>
        <v/>
      </c>
      <c r="HG171" s="142" t="e">
        <f t="shared" si="120"/>
        <v>#N/A</v>
      </c>
      <c r="IA171" s="142">
        <f>IF(ISNUMBER(SEARCH(Бланк!$I$24,D171)),MAX($IA$1:IA170)+1,0)</f>
        <v>0</v>
      </c>
      <c r="IB171" s="142" t="e">
        <f>VLOOKUP(F171,Профиль!A171:GI1685,2,FALSE)</f>
        <v>#N/A</v>
      </c>
      <c r="IC171" s="142" t="str">
        <f>IF(IA171&gt;0,VLOOKUP(Бланк!$I$24,D171:F171,3,FALSE),"")</f>
        <v/>
      </c>
      <c r="ID171" s="142" t="e">
        <f t="shared" si="121"/>
        <v>#N/A</v>
      </c>
      <c r="IE171" s="142" t="e">
        <f t="shared" si="122"/>
        <v>#N/A</v>
      </c>
      <c r="IF171" s="142" t="str">
        <f>IF(ISERROR(IE171),"",INDEX(Профиль!$B$2:HV369,IE171,2))</f>
        <v/>
      </c>
      <c r="IG171" s="142" t="e">
        <f>VLOOKUP(ROW(EA170),IA$2:$IC$201,3,FALSE)</f>
        <v>#N/A</v>
      </c>
      <c r="IJ171" s="142" t="e">
        <f t="shared" si="123"/>
        <v>#N/A</v>
      </c>
    </row>
    <row r="172" spans="1:244" x14ac:dyDescent="0.25">
      <c r="A172" s="142">
        <v>172</v>
      </c>
      <c r="B172" s="142">
        <f>IF(AND($E$1="ПУСТО",Профиль!B172&lt;&gt;""),MAX($B$1:B171)+1,IF(ISNUMBER(SEARCH($E$1,Профиль!G172)),MAX($B$1:B171)+1,0))</f>
        <v>0</v>
      </c>
      <c r="D172" s="142" t="str">
        <f>IF(ISERROR(F172),"",INDEX(Профиль!$B$2:$E$1001,F172,1))</f>
        <v/>
      </c>
      <c r="E172" s="142" t="str">
        <f>IF(ISERROR(F172),"",INDEX(Профиль!$B$2:$E$1001,F172,2))</f>
        <v/>
      </c>
      <c r="F172" s="142" t="e">
        <f>MATCH(ROW(A171),$B$2:B178,0)</f>
        <v>#N/A</v>
      </c>
      <c r="G172" s="142" t="str">
        <f>IF(AND(COUNTIF(D$2:D172,D172)=1,D172&lt;&gt;""),COUNT(G$1:G171)+1,"")</f>
        <v/>
      </c>
      <c r="H172" s="142" t="str">
        <f t="shared" si="88"/>
        <v/>
      </c>
      <c r="I172" s="142" t="e">
        <f t="shared" si="89"/>
        <v>#N/A</v>
      </c>
      <c r="J172" s="142">
        <f>IF(ISNUMBER(SEARCH(Бланк!$I$6,D172)),MAX($J$1:J171)+1,0)</f>
        <v>0</v>
      </c>
      <c r="K172" s="142" t="e">
        <f>VLOOKUP(F172,Профиль!A172:AI1686,2,FALSE)</f>
        <v>#N/A</v>
      </c>
      <c r="L172" s="142" t="str">
        <f>IF(J172&gt;0,VLOOKUP(Бланк!$I$6,D172:F182,3,FALSE),"")</f>
        <v/>
      </c>
      <c r="M172" s="142" t="e">
        <f t="shared" si="90"/>
        <v>#N/A</v>
      </c>
      <c r="N172" s="142" t="e">
        <f t="shared" si="91"/>
        <v>#N/A</v>
      </c>
      <c r="O172" s="142" t="str">
        <f>IF(ISERROR(N172),"",INDEX(Профиль!$B$2:DD15176,N172,2))</f>
        <v/>
      </c>
      <c r="P172" s="142" t="e">
        <f t="shared" si="92"/>
        <v>#N/A</v>
      </c>
      <c r="Q172" s="142">
        <f>IF(ISNUMBER(SEARCH(Бланк!$K$6,O172)),MAX($Q$1:Q171)+1,0)</f>
        <v>0</v>
      </c>
      <c r="R172" s="142" t="str">
        <f t="shared" si="93"/>
        <v/>
      </c>
      <c r="S172" s="142" t="e">
        <f t="shared" si="94"/>
        <v>#N/A</v>
      </c>
      <c r="AA172" s="142">
        <f>IF(ISNUMBER(SEARCH(Бланк!$I$8,D172)),MAX($AA$1:AA171)+1,0)</f>
        <v>0</v>
      </c>
      <c r="AB172" s="142" t="e">
        <f>VLOOKUP(F172,Профиль!A172:AI1686,2,FALSE)</f>
        <v>#N/A</v>
      </c>
      <c r="AC172" s="142" t="str">
        <f>IF(AA172&gt;0,VLOOKUP(Бланк!$I$8,D172:F172,3,FALSE),"")</f>
        <v/>
      </c>
      <c r="AD172" s="142" t="e">
        <f t="shared" si="95"/>
        <v>#N/A</v>
      </c>
      <c r="BA172" s="142">
        <f>IF(ISNUMBER(SEARCH(Бланк!$I$10,D172)),MAX($BA$1:BA171)+1,0)</f>
        <v>0</v>
      </c>
      <c r="BB172" s="142" t="e">
        <f>VLOOKUP(F172,Профиль!A172:AI1686,2,FALSE)</f>
        <v>#N/A</v>
      </c>
      <c r="BC172" s="142" t="str">
        <f>IF(BA172&gt;0,VLOOKUP(Бланк!$I$10,D172:F172,3,FALSE),"")</f>
        <v/>
      </c>
      <c r="BD172" s="142" t="e">
        <f t="shared" si="96"/>
        <v>#N/A</v>
      </c>
      <c r="BE172" s="142" t="e">
        <f t="shared" si="97"/>
        <v>#N/A</v>
      </c>
      <c r="CA172" s="142">
        <f>IF(ISNUMBER(SEARCH(Бланк!$I$12,D172)),MAX($CA$1:CA171)+1,0)</f>
        <v>0</v>
      </c>
      <c r="CB172" s="142" t="e">
        <f>VLOOKUP(F172,Профиль!A172:AI1686,2,FALSE)</f>
        <v>#N/A</v>
      </c>
      <c r="CC172" s="142" t="str">
        <f>IF(CA172&gt;0,VLOOKUP(Бланк!$I$12,D172:F172,3,FALSE),"")</f>
        <v/>
      </c>
      <c r="CD172" s="142" t="e">
        <f t="shared" si="98"/>
        <v>#N/A</v>
      </c>
      <c r="CE172" s="142" t="e">
        <f t="shared" si="99"/>
        <v>#N/A</v>
      </c>
      <c r="CF172" s="142" t="str">
        <f>IF(ISERROR(CE172),"",INDEX(Профиль!$B$2:BV370,CE172,2))</f>
        <v/>
      </c>
      <c r="CG172" s="142" t="e">
        <f t="shared" si="100"/>
        <v>#N/A</v>
      </c>
      <c r="CI172" s="142" t="str">
        <f t="shared" si="101"/>
        <v/>
      </c>
      <c r="DA172" s="142">
        <f>IF(ISNUMBER(SEARCH(Бланк!$I$14,D172)),MAX($DA$1:DA171)+1,0)</f>
        <v>0</v>
      </c>
      <c r="DB172" s="142" t="e">
        <f>VLOOKUP(F172,Профиль!A172:BI1686,2,FALSE)</f>
        <v>#N/A</v>
      </c>
      <c r="DC172" s="142" t="str">
        <f>IF(DA172&gt;0,VLOOKUP(Бланк!$I$14,D172:F172,3,FALSE),"")</f>
        <v/>
      </c>
      <c r="DD172" s="142" t="e">
        <f t="shared" si="102"/>
        <v>#N/A</v>
      </c>
      <c r="DE172" s="142" t="e">
        <f t="shared" si="103"/>
        <v>#N/A</v>
      </c>
      <c r="DF172" s="142" t="str">
        <f>IF(ISERROR(DE172),"",INDEX(Профиль!$B$2:CV370,DE172,2))</f>
        <v/>
      </c>
      <c r="DG172" s="142" t="e">
        <f t="shared" si="104"/>
        <v>#N/A</v>
      </c>
      <c r="EA172" s="142">
        <f>IF(ISNUMBER(SEARCH(Бланк!$I$16,D172)),MAX($EA$1:EA171)+1,0)</f>
        <v>0</v>
      </c>
      <c r="EB172" s="142" t="e">
        <f>VLOOKUP(F172,Профиль!A172:CI1686,2,FALSE)</f>
        <v>#N/A</v>
      </c>
      <c r="EC172" s="142" t="str">
        <f>IF(EA172&gt;0,VLOOKUP(Бланк!$I$16,D172:F172,3,FALSE),"")</f>
        <v/>
      </c>
      <c r="ED172" s="142" t="e">
        <f t="shared" si="105"/>
        <v>#N/A</v>
      </c>
      <c r="EE172" s="142" t="e">
        <f t="shared" si="106"/>
        <v>#N/A</v>
      </c>
      <c r="EF172" s="142" t="str">
        <f>IF(ISERROR(EE172),"",INDEX(Профиль!$B$2:DV370,EE172,2))</f>
        <v/>
      </c>
      <c r="EG172" s="142" t="e">
        <f t="shared" si="107"/>
        <v>#N/A</v>
      </c>
      <c r="FA172" s="142">
        <f>IF(ISNUMBER(SEARCH(Бланк!$I$18,D172)),MAX($FA$1:FA171)+1,0)</f>
        <v>0</v>
      </c>
      <c r="FB172" s="142" t="e">
        <f>VLOOKUP(F172,Профиль!A172:DI1686,2,FALSE)</f>
        <v>#N/A</v>
      </c>
      <c r="FC172" s="142" t="str">
        <f>IF(FA172&gt;0,VLOOKUP(Бланк!$I$18,D172:F172,3,FALSE),"")</f>
        <v/>
      </c>
      <c r="FD172" s="142" t="e">
        <f t="shared" si="108"/>
        <v>#N/A</v>
      </c>
      <c r="FE172" s="142" t="e">
        <f t="shared" si="109"/>
        <v>#N/A</v>
      </c>
      <c r="FF172" s="142" t="str">
        <f>IF(ISERROR(FE172),"",INDEX(Профиль!$B$2:EV370,FE172,2))</f>
        <v/>
      </c>
      <c r="FG172" s="142" t="e">
        <f t="shared" si="110"/>
        <v>#N/A</v>
      </c>
      <c r="FI172" s="142" t="str">
        <f t="shared" si="111"/>
        <v/>
      </c>
      <c r="FJ172" s="142" t="e">
        <f t="shared" si="112"/>
        <v>#N/A</v>
      </c>
      <c r="GA172" s="142">
        <f>IF(ISNUMBER(SEARCH(Бланк!$I$20,D172)),MAX($GA$1:GA171)+1,0)</f>
        <v>0</v>
      </c>
      <c r="GB172" s="142" t="e">
        <f>VLOOKUP(F172,Профиль!A172:EI1686,2,FALSE)</f>
        <v>#N/A</v>
      </c>
      <c r="GC172" s="142" t="str">
        <f>IF(GA172&gt;0,VLOOKUP(Бланк!$I$20,D172:F172,3,FALSE),"")</f>
        <v/>
      </c>
      <c r="GD172" s="142" t="e">
        <f t="shared" si="113"/>
        <v>#N/A</v>
      </c>
      <c r="GE172" s="142" t="e">
        <f t="shared" si="114"/>
        <v>#N/A</v>
      </c>
      <c r="GF172" s="142" t="str">
        <f>IF(ISERROR(GE172),"",INDEX(Профиль!$B$2:FV370,GE172,2))</f>
        <v/>
      </c>
      <c r="GG172" s="142" t="e">
        <f t="shared" si="115"/>
        <v>#N/A</v>
      </c>
      <c r="GI172" s="142" t="str">
        <f t="shared" si="116"/>
        <v/>
      </c>
      <c r="GJ172" s="142" t="e">
        <f t="shared" si="117"/>
        <v>#N/A</v>
      </c>
      <c r="HA172" s="142">
        <f>IF(ISNUMBER(SEARCH(Бланк!$I$22,D172)),MAX($HA$1:HA171)+1,0)</f>
        <v>0</v>
      </c>
      <c r="HB172" s="142" t="e">
        <f>VLOOKUP(F172,Профиль!A172:FI1686,2,FALSE)</f>
        <v>#N/A</v>
      </c>
      <c r="HC172" s="142" t="str">
        <f>IF(HA172&gt;0,VLOOKUP(Бланк!$I$22,D172:F172,3,FALSE),"")</f>
        <v/>
      </c>
      <c r="HD172" s="142" t="e">
        <f t="shared" si="118"/>
        <v>#N/A</v>
      </c>
      <c r="HE172" s="142" t="e">
        <f t="shared" si="119"/>
        <v>#N/A</v>
      </c>
      <c r="HF172" s="142" t="str">
        <f>IF(ISERROR(HE172),"",INDEX(Профиль!$B$2:GV370,HE172,2))</f>
        <v/>
      </c>
      <c r="HG172" s="142" t="e">
        <f t="shared" si="120"/>
        <v>#N/A</v>
      </c>
      <c r="IA172" s="142">
        <f>IF(ISNUMBER(SEARCH(Бланк!$I$24,D172)),MAX($IA$1:IA171)+1,0)</f>
        <v>0</v>
      </c>
      <c r="IB172" s="142" t="e">
        <f>VLOOKUP(F172,Профиль!A172:GI1686,2,FALSE)</f>
        <v>#N/A</v>
      </c>
      <c r="IC172" s="142" t="str">
        <f>IF(IA172&gt;0,VLOOKUP(Бланк!$I$24,D172:F172,3,FALSE),"")</f>
        <v/>
      </c>
      <c r="ID172" s="142" t="e">
        <f t="shared" si="121"/>
        <v>#N/A</v>
      </c>
      <c r="IE172" s="142" t="e">
        <f t="shared" si="122"/>
        <v>#N/A</v>
      </c>
      <c r="IF172" s="142" t="str">
        <f>IF(ISERROR(IE172),"",INDEX(Профиль!$B$2:HV370,IE172,2))</f>
        <v/>
      </c>
      <c r="IG172" s="142" t="e">
        <f>VLOOKUP(ROW(EA171),IA$2:$IC$201,3,FALSE)</f>
        <v>#N/A</v>
      </c>
      <c r="IJ172" s="142" t="e">
        <f t="shared" si="123"/>
        <v>#N/A</v>
      </c>
    </row>
    <row r="173" spans="1:244" x14ac:dyDescent="0.25">
      <c r="A173" s="142">
        <v>173</v>
      </c>
      <c r="B173" s="142">
        <f>IF(AND($E$1="ПУСТО",Профиль!B173&lt;&gt;""),MAX($B$1:B172)+1,IF(ISNUMBER(SEARCH($E$1,Профиль!G173)),MAX($B$1:B172)+1,0))</f>
        <v>0</v>
      </c>
      <c r="D173" s="142" t="str">
        <f>IF(ISERROR(F173),"",INDEX(Профиль!$B$2:$E$1001,F173,1))</f>
        <v/>
      </c>
      <c r="E173" s="142" t="str">
        <f>IF(ISERROR(F173),"",INDEX(Профиль!$B$2:$E$1001,F173,2))</f>
        <v/>
      </c>
      <c r="F173" s="142" t="e">
        <f>MATCH(ROW(A172),$B$2:B179,0)</f>
        <v>#N/A</v>
      </c>
      <c r="G173" s="142" t="str">
        <f>IF(AND(COUNTIF(D$2:D173,D173)=1,D173&lt;&gt;""),COUNT(G$1:G172)+1,"")</f>
        <v/>
      </c>
      <c r="H173" s="142" t="str">
        <f t="shared" si="88"/>
        <v/>
      </c>
      <c r="I173" s="142" t="e">
        <f t="shared" si="89"/>
        <v>#N/A</v>
      </c>
      <c r="J173" s="142">
        <f>IF(ISNUMBER(SEARCH(Бланк!$I$6,D173)),MAX($J$1:J172)+1,0)</f>
        <v>0</v>
      </c>
      <c r="K173" s="142" t="e">
        <f>VLOOKUP(F173,Профиль!A173:AI1687,2,FALSE)</f>
        <v>#N/A</v>
      </c>
      <c r="L173" s="142" t="str">
        <f>IF(J173&gt;0,VLOOKUP(Бланк!$I$6,D173:F183,3,FALSE),"")</f>
        <v/>
      </c>
      <c r="M173" s="142" t="e">
        <f t="shared" si="90"/>
        <v>#N/A</v>
      </c>
      <c r="N173" s="142" t="e">
        <f t="shared" si="91"/>
        <v>#N/A</v>
      </c>
      <c r="O173" s="142" t="str">
        <f>IF(ISERROR(N173),"",INDEX(Профиль!$B$2:DD15177,N173,2))</f>
        <v/>
      </c>
      <c r="P173" s="142" t="e">
        <f t="shared" si="92"/>
        <v>#N/A</v>
      </c>
      <c r="Q173" s="142">
        <f>IF(ISNUMBER(SEARCH(Бланк!$K$6,O173)),MAX($Q$1:Q172)+1,0)</f>
        <v>0</v>
      </c>
      <c r="R173" s="142" t="str">
        <f t="shared" si="93"/>
        <v/>
      </c>
      <c r="S173" s="142" t="e">
        <f t="shared" si="94"/>
        <v>#N/A</v>
      </c>
      <c r="AA173" s="142">
        <f>IF(ISNUMBER(SEARCH(Бланк!$I$8,D173)),MAX($AA$1:AA172)+1,0)</f>
        <v>0</v>
      </c>
      <c r="AB173" s="142" t="e">
        <f>VLOOKUP(F173,Профиль!A173:AI1687,2,FALSE)</f>
        <v>#N/A</v>
      </c>
      <c r="AC173" s="142" t="str">
        <f>IF(AA173&gt;0,VLOOKUP(Бланк!$I$8,D173:F173,3,FALSE),"")</f>
        <v/>
      </c>
      <c r="AD173" s="142" t="e">
        <f t="shared" si="95"/>
        <v>#N/A</v>
      </c>
      <c r="BA173" s="142">
        <f>IF(ISNUMBER(SEARCH(Бланк!$I$10,D173)),MAX($BA$1:BA172)+1,0)</f>
        <v>0</v>
      </c>
      <c r="BB173" s="142" t="e">
        <f>VLOOKUP(F173,Профиль!A173:AI1687,2,FALSE)</f>
        <v>#N/A</v>
      </c>
      <c r="BC173" s="142" t="str">
        <f>IF(BA173&gt;0,VLOOKUP(Бланк!$I$10,D173:F173,3,FALSE),"")</f>
        <v/>
      </c>
      <c r="BD173" s="142" t="e">
        <f t="shared" si="96"/>
        <v>#N/A</v>
      </c>
      <c r="BE173" s="142" t="e">
        <f t="shared" si="97"/>
        <v>#N/A</v>
      </c>
      <c r="CA173" s="142">
        <f>IF(ISNUMBER(SEARCH(Бланк!$I$12,D173)),MAX($CA$1:CA172)+1,0)</f>
        <v>0</v>
      </c>
      <c r="CB173" s="142" t="e">
        <f>VLOOKUP(F173,Профиль!A173:AI1687,2,FALSE)</f>
        <v>#N/A</v>
      </c>
      <c r="CC173" s="142" t="str">
        <f>IF(CA173&gt;0,VLOOKUP(Бланк!$I$12,D173:F173,3,FALSE),"")</f>
        <v/>
      </c>
      <c r="CD173" s="142" t="e">
        <f t="shared" si="98"/>
        <v>#N/A</v>
      </c>
      <c r="CE173" s="142" t="e">
        <f t="shared" si="99"/>
        <v>#N/A</v>
      </c>
      <c r="CF173" s="142" t="str">
        <f>IF(ISERROR(CE173),"",INDEX(Профиль!$B$2:BV371,CE173,2))</f>
        <v/>
      </c>
      <c r="CG173" s="142" t="e">
        <f t="shared" si="100"/>
        <v>#N/A</v>
      </c>
      <c r="CI173" s="142" t="str">
        <f t="shared" si="101"/>
        <v/>
      </c>
      <c r="DA173" s="142">
        <f>IF(ISNUMBER(SEARCH(Бланк!$I$14,D173)),MAX($DA$1:DA172)+1,0)</f>
        <v>0</v>
      </c>
      <c r="DB173" s="142" t="e">
        <f>VLOOKUP(F173,Профиль!A173:BI1687,2,FALSE)</f>
        <v>#N/A</v>
      </c>
      <c r="DC173" s="142" t="str">
        <f>IF(DA173&gt;0,VLOOKUP(Бланк!$I$14,D173:F173,3,FALSE),"")</f>
        <v/>
      </c>
      <c r="DD173" s="142" t="e">
        <f t="shared" si="102"/>
        <v>#N/A</v>
      </c>
      <c r="DE173" s="142" t="e">
        <f t="shared" si="103"/>
        <v>#N/A</v>
      </c>
      <c r="DF173" s="142" t="str">
        <f>IF(ISERROR(DE173),"",INDEX(Профиль!$B$2:CV371,DE173,2))</f>
        <v/>
      </c>
      <c r="DG173" s="142" t="e">
        <f t="shared" si="104"/>
        <v>#N/A</v>
      </c>
      <c r="EA173" s="142">
        <f>IF(ISNUMBER(SEARCH(Бланк!$I$16,D173)),MAX($EA$1:EA172)+1,0)</f>
        <v>0</v>
      </c>
      <c r="EB173" s="142" t="e">
        <f>VLOOKUP(F173,Профиль!A173:CI1687,2,FALSE)</f>
        <v>#N/A</v>
      </c>
      <c r="EC173" s="142" t="str">
        <f>IF(EA173&gt;0,VLOOKUP(Бланк!$I$16,D173:F173,3,FALSE),"")</f>
        <v/>
      </c>
      <c r="ED173" s="142" t="e">
        <f t="shared" si="105"/>
        <v>#N/A</v>
      </c>
      <c r="EE173" s="142" t="e">
        <f t="shared" si="106"/>
        <v>#N/A</v>
      </c>
      <c r="EF173" s="142" t="str">
        <f>IF(ISERROR(EE173),"",INDEX(Профиль!$B$2:DV371,EE173,2))</f>
        <v/>
      </c>
      <c r="EG173" s="142" t="e">
        <f t="shared" si="107"/>
        <v>#N/A</v>
      </c>
      <c r="FA173" s="142">
        <f>IF(ISNUMBER(SEARCH(Бланк!$I$18,D173)),MAX($FA$1:FA172)+1,0)</f>
        <v>0</v>
      </c>
      <c r="FB173" s="142" t="e">
        <f>VLOOKUP(F173,Профиль!A173:DI1687,2,FALSE)</f>
        <v>#N/A</v>
      </c>
      <c r="FC173" s="142" t="str">
        <f>IF(FA173&gt;0,VLOOKUP(Бланк!$I$18,D173:F173,3,FALSE),"")</f>
        <v/>
      </c>
      <c r="FD173" s="142" t="e">
        <f t="shared" si="108"/>
        <v>#N/A</v>
      </c>
      <c r="FE173" s="142" t="e">
        <f t="shared" si="109"/>
        <v>#N/A</v>
      </c>
      <c r="FF173" s="142" t="str">
        <f>IF(ISERROR(FE173),"",INDEX(Профиль!$B$2:EV371,FE173,2))</f>
        <v/>
      </c>
      <c r="FG173" s="142" t="e">
        <f t="shared" si="110"/>
        <v>#N/A</v>
      </c>
      <c r="FI173" s="142" t="str">
        <f t="shared" si="111"/>
        <v/>
      </c>
      <c r="FJ173" s="142" t="e">
        <f t="shared" si="112"/>
        <v>#N/A</v>
      </c>
      <c r="GA173" s="142">
        <f>IF(ISNUMBER(SEARCH(Бланк!$I$20,D173)),MAX($GA$1:GA172)+1,0)</f>
        <v>0</v>
      </c>
      <c r="GB173" s="142" t="e">
        <f>VLOOKUP(F173,Профиль!A173:EI1687,2,FALSE)</f>
        <v>#N/A</v>
      </c>
      <c r="GC173" s="142" t="str">
        <f>IF(GA173&gt;0,VLOOKUP(Бланк!$I$20,D173:F173,3,FALSE),"")</f>
        <v/>
      </c>
      <c r="GD173" s="142" t="e">
        <f t="shared" si="113"/>
        <v>#N/A</v>
      </c>
      <c r="GE173" s="142" t="e">
        <f t="shared" si="114"/>
        <v>#N/A</v>
      </c>
      <c r="GF173" s="142" t="str">
        <f>IF(ISERROR(GE173),"",INDEX(Профиль!$B$2:FV371,GE173,2))</f>
        <v/>
      </c>
      <c r="GG173" s="142" t="e">
        <f t="shared" si="115"/>
        <v>#N/A</v>
      </c>
      <c r="GI173" s="142" t="str">
        <f t="shared" si="116"/>
        <v/>
      </c>
      <c r="GJ173" s="142" t="e">
        <f t="shared" si="117"/>
        <v>#N/A</v>
      </c>
      <c r="HA173" s="142">
        <f>IF(ISNUMBER(SEARCH(Бланк!$I$22,D173)),MAX($HA$1:HA172)+1,0)</f>
        <v>0</v>
      </c>
      <c r="HB173" s="142" t="e">
        <f>VLOOKUP(F173,Профиль!A173:FI1687,2,FALSE)</f>
        <v>#N/A</v>
      </c>
      <c r="HC173" s="142" t="str">
        <f>IF(HA173&gt;0,VLOOKUP(Бланк!$I$22,D173:F173,3,FALSE),"")</f>
        <v/>
      </c>
      <c r="HD173" s="142" t="e">
        <f t="shared" si="118"/>
        <v>#N/A</v>
      </c>
      <c r="HE173" s="142" t="e">
        <f t="shared" si="119"/>
        <v>#N/A</v>
      </c>
      <c r="HF173" s="142" t="str">
        <f>IF(ISERROR(HE173),"",INDEX(Профиль!$B$2:GV371,HE173,2))</f>
        <v/>
      </c>
      <c r="HG173" s="142" t="e">
        <f t="shared" si="120"/>
        <v>#N/A</v>
      </c>
      <c r="IA173" s="142">
        <f>IF(ISNUMBER(SEARCH(Бланк!$I$24,D173)),MAX($IA$1:IA172)+1,0)</f>
        <v>0</v>
      </c>
      <c r="IB173" s="142" t="e">
        <f>VLOOKUP(F173,Профиль!A173:GI1687,2,FALSE)</f>
        <v>#N/A</v>
      </c>
      <c r="IC173" s="142" t="str">
        <f>IF(IA173&gt;0,VLOOKUP(Бланк!$I$24,D173:F173,3,FALSE),"")</f>
        <v/>
      </c>
      <c r="ID173" s="142" t="e">
        <f t="shared" si="121"/>
        <v>#N/A</v>
      </c>
      <c r="IE173" s="142" t="e">
        <f t="shared" si="122"/>
        <v>#N/A</v>
      </c>
      <c r="IF173" s="142" t="str">
        <f>IF(ISERROR(IE173),"",INDEX(Профиль!$B$2:HV371,IE173,2))</f>
        <v/>
      </c>
      <c r="IG173" s="142" t="e">
        <f>VLOOKUP(ROW(EA172),IA$2:$IC$201,3,FALSE)</f>
        <v>#N/A</v>
      </c>
      <c r="IJ173" s="142" t="e">
        <f t="shared" si="123"/>
        <v>#N/A</v>
      </c>
    </row>
    <row r="174" spans="1:244" x14ac:dyDescent="0.25">
      <c r="A174" s="142">
        <v>174</v>
      </c>
      <c r="B174" s="142">
        <f>IF(AND($E$1="ПУСТО",Профиль!B174&lt;&gt;""),MAX($B$1:B173)+1,IF(ISNUMBER(SEARCH($E$1,Профиль!G174)),MAX($B$1:B173)+1,0))</f>
        <v>0</v>
      </c>
      <c r="D174" s="142" t="str">
        <f>IF(ISERROR(F174),"",INDEX(Профиль!$B$2:$E$1001,F174,1))</f>
        <v/>
      </c>
      <c r="E174" s="142" t="str">
        <f>IF(ISERROR(F174),"",INDEX(Профиль!$B$2:$E$1001,F174,2))</f>
        <v/>
      </c>
      <c r="F174" s="142" t="e">
        <f>MATCH(ROW(A173),$B$2:B180,0)</f>
        <v>#N/A</v>
      </c>
      <c r="G174" s="142" t="str">
        <f>IF(AND(COUNTIF(D$2:D174,D174)=1,D174&lt;&gt;""),COUNT(G$1:G173)+1,"")</f>
        <v/>
      </c>
      <c r="H174" s="142" t="str">
        <f t="shared" si="88"/>
        <v/>
      </c>
      <c r="I174" s="142" t="e">
        <f t="shared" si="89"/>
        <v>#N/A</v>
      </c>
      <c r="J174" s="142">
        <f>IF(ISNUMBER(SEARCH(Бланк!$I$6,D174)),MAX($J$1:J173)+1,0)</f>
        <v>0</v>
      </c>
      <c r="K174" s="142" t="e">
        <f>VLOOKUP(F174,Профиль!A174:AI1688,2,FALSE)</f>
        <v>#N/A</v>
      </c>
      <c r="L174" s="142" t="str">
        <f>IF(J174&gt;0,VLOOKUP(Бланк!$I$6,D174:F184,3,FALSE),"")</f>
        <v/>
      </c>
      <c r="M174" s="142" t="e">
        <f t="shared" si="90"/>
        <v>#N/A</v>
      </c>
      <c r="N174" s="142" t="e">
        <f t="shared" si="91"/>
        <v>#N/A</v>
      </c>
      <c r="O174" s="142" t="str">
        <f>IF(ISERROR(N174),"",INDEX(Профиль!$B$2:DD15178,N174,2))</f>
        <v/>
      </c>
      <c r="P174" s="142" t="e">
        <f t="shared" si="92"/>
        <v>#N/A</v>
      </c>
      <c r="Q174" s="142">
        <f>IF(ISNUMBER(SEARCH(Бланк!$K$6,O174)),MAX($Q$1:Q173)+1,0)</f>
        <v>0</v>
      </c>
      <c r="R174" s="142" t="str">
        <f t="shared" si="93"/>
        <v/>
      </c>
      <c r="S174" s="142" t="e">
        <f t="shared" si="94"/>
        <v>#N/A</v>
      </c>
      <c r="AA174" s="142">
        <f>IF(ISNUMBER(SEARCH(Бланк!$I$8,D174)),MAX($AA$1:AA173)+1,0)</f>
        <v>0</v>
      </c>
      <c r="AB174" s="142" t="e">
        <f>VLOOKUP(F174,Профиль!A174:AI1688,2,FALSE)</f>
        <v>#N/A</v>
      </c>
      <c r="AC174" s="142" t="str">
        <f>IF(AA174&gt;0,VLOOKUP(Бланк!$I$8,D174:F174,3,FALSE),"")</f>
        <v/>
      </c>
      <c r="AD174" s="142" t="e">
        <f t="shared" si="95"/>
        <v>#N/A</v>
      </c>
      <c r="BA174" s="142">
        <f>IF(ISNUMBER(SEARCH(Бланк!$I$10,D174)),MAX($BA$1:BA173)+1,0)</f>
        <v>0</v>
      </c>
      <c r="BB174" s="142" t="e">
        <f>VLOOKUP(F174,Профиль!A174:AI1688,2,FALSE)</f>
        <v>#N/A</v>
      </c>
      <c r="BC174" s="142" t="str">
        <f>IF(BA174&gt;0,VLOOKUP(Бланк!$I$10,D174:F174,3,FALSE),"")</f>
        <v/>
      </c>
      <c r="BD174" s="142" t="e">
        <f t="shared" si="96"/>
        <v>#N/A</v>
      </c>
      <c r="BE174" s="142" t="e">
        <f t="shared" si="97"/>
        <v>#N/A</v>
      </c>
      <c r="CA174" s="142">
        <f>IF(ISNUMBER(SEARCH(Бланк!$I$12,D174)),MAX($CA$1:CA173)+1,0)</f>
        <v>0</v>
      </c>
      <c r="CB174" s="142" t="e">
        <f>VLOOKUP(F174,Профиль!A174:AI1688,2,FALSE)</f>
        <v>#N/A</v>
      </c>
      <c r="CC174" s="142" t="str">
        <f>IF(CA174&gt;0,VLOOKUP(Бланк!$I$12,D174:F174,3,FALSE),"")</f>
        <v/>
      </c>
      <c r="CD174" s="142" t="e">
        <f t="shared" si="98"/>
        <v>#N/A</v>
      </c>
      <c r="CE174" s="142" t="e">
        <f t="shared" si="99"/>
        <v>#N/A</v>
      </c>
      <c r="CF174" s="142" t="str">
        <f>IF(ISERROR(CE174),"",INDEX(Профиль!$B$2:BV372,CE174,2))</f>
        <v/>
      </c>
      <c r="CG174" s="142" t="e">
        <f t="shared" si="100"/>
        <v>#N/A</v>
      </c>
      <c r="CI174" s="142" t="str">
        <f t="shared" si="101"/>
        <v/>
      </c>
      <c r="DA174" s="142">
        <f>IF(ISNUMBER(SEARCH(Бланк!$I$14,D174)),MAX($DA$1:DA173)+1,0)</f>
        <v>0</v>
      </c>
      <c r="DB174" s="142" t="e">
        <f>VLOOKUP(F174,Профиль!A174:BI1688,2,FALSE)</f>
        <v>#N/A</v>
      </c>
      <c r="DC174" s="142" t="str">
        <f>IF(DA174&gt;0,VLOOKUP(Бланк!$I$14,D174:F174,3,FALSE),"")</f>
        <v/>
      </c>
      <c r="DD174" s="142" t="e">
        <f t="shared" si="102"/>
        <v>#N/A</v>
      </c>
      <c r="DE174" s="142" t="e">
        <f t="shared" si="103"/>
        <v>#N/A</v>
      </c>
      <c r="DF174" s="142" t="str">
        <f>IF(ISERROR(DE174),"",INDEX(Профиль!$B$2:CV372,DE174,2))</f>
        <v/>
      </c>
      <c r="DG174" s="142" t="e">
        <f t="shared" si="104"/>
        <v>#N/A</v>
      </c>
      <c r="EA174" s="142">
        <f>IF(ISNUMBER(SEARCH(Бланк!$I$16,D174)),MAX($EA$1:EA173)+1,0)</f>
        <v>0</v>
      </c>
      <c r="EB174" s="142" t="e">
        <f>VLOOKUP(F174,Профиль!A174:CI1688,2,FALSE)</f>
        <v>#N/A</v>
      </c>
      <c r="EC174" s="142" t="str">
        <f>IF(EA174&gt;0,VLOOKUP(Бланк!$I$16,D174:F174,3,FALSE),"")</f>
        <v/>
      </c>
      <c r="ED174" s="142" t="e">
        <f t="shared" si="105"/>
        <v>#N/A</v>
      </c>
      <c r="EE174" s="142" t="e">
        <f t="shared" si="106"/>
        <v>#N/A</v>
      </c>
      <c r="EF174" s="142" t="str">
        <f>IF(ISERROR(EE174),"",INDEX(Профиль!$B$2:DV372,EE174,2))</f>
        <v/>
      </c>
      <c r="EG174" s="142" t="e">
        <f t="shared" si="107"/>
        <v>#N/A</v>
      </c>
      <c r="FA174" s="142">
        <f>IF(ISNUMBER(SEARCH(Бланк!$I$18,D174)),MAX($FA$1:FA173)+1,0)</f>
        <v>0</v>
      </c>
      <c r="FB174" s="142" t="e">
        <f>VLOOKUP(F174,Профиль!A174:DI1688,2,FALSE)</f>
        <v>#N/A</v>
      </c>
      <c r="FC174" s="142" t="str">
        <f>IF(FA174&gt;0,VLOOKUP(Бланк!$I$18,D174:F174,3,FALSE),"")</f>
        <v/>
      </c>
      <c r="FD174" s="142" t="e">
        <f t="shared" si="108"/>
        <v>#N/A</v>
      </c>
      <c r="FE174" s="142" t="e">
        <f t="shared" si="109"/>
        <v>#N/A</v>
      </c>
      <c r="FF174" s="142" t="str">
        <f>IF(ISERROR(FE174),"",INDEX(Профиль!$B$2:EV372,FE174,2))</f>
        <v/>
      </c>
      <c r="FG174" s="142" t="e">
        <f t="shared" si="110"/>
        <v>#N/A</v>
      </c>
      <c r="FI174" s="142" t="str">
        <f t="shared" si="111"/>
        <v/>
      </c>
      <c r="FJ174" s="142" t="e">
        <f t="shared" si="112"/>
        <v>#N/A</v>
      </c>
      <c r="GA174" s="142">
        <f>IF(ISNUMBER(SEARCH(Бланк!$I$20,D174)),MAX($GA$1:GA173)+1,0)</f>
        <v>0</v>
      </c>
      <c r="GB174" s="142" t="e">
        <f>VLOOKUP(F174,Профиль!A174:EI1688,2,FALSE)</f>
        <v>#N/A</v>
      </c>
      <c r="GC174" s="142" t="str">
        <f>IF(GA174&gt;0,VLOOKUP(Бланк!$I$20,D174:F174,3,FALSE),"")</f>
        <v/>
      </c>
      <c r="GD174" s="142" t="e">
        <f t="shared" si="113"/>
        <v>#N/A</v>
      </c>
      <c r="GE174" s="142" t="e">
        <f t="shared" si="114"/>
        <v>#N/A</v>
      </c>
      <c r="GF174" s="142" t="str">
        <f>IF(ISERROR(GE174),"",INDEX(Профиль!$B$2:FV372,GE174,2))</f>
        <v/>
      </c>
      <c r="GG174" s="142" t="e">
        <f t="shared" si="115"/>
        <v>#N/A</v>
      </c>
      <c r="GI174" s="142" t="str">
        <f t="shared" si="116"/>
        <v/>
      </c>
      <c r="GJ174" s="142" t="e">
        <f t="shared" si="117"/>
        <v>#N/A</v>
      </c>
      <c r="HA174" s="142">
        <f>IF(ISNUMBER(SEARCH(Бланк!$I$22,D174)),MAX($HA$1:HA173)+1,0)</f>
        <v>0</v>
      </c>
      <c r="HB174" s="142" t="e">
        <f>VLOOKUP(F174,Профиль!A174:FI1688,2,FALSE)</f>
        <v>#N/A</v>
      </c>
      <c r="HC174" s="142" t="str">
        <f>IF(HA174&gt;0,VLOOKUP(Бланк!$I$22,D174:F174,3,FALSE),"")</f>
        <v/>
      </c>
      <c r="HD174" s="142" t="e">
        <f t="shared" si="118"/>
        <v>#N/A</v>
      </c>
      <c r="HE174" s="142" t="e">
        <f t="shared" si="119"/>
        <v>#N/A</v>
      </c>
      <c r="HF174" s="142" t="str">
        <f>IF(ISERROR(HE174),"",INDEX(Профиль!$B$2:GV372,HE174,2))</f>
        <v/>
      </c>
      <c r="HG174" s="142" t="e">
        <f t="shared" si="120"/>
        <v>#N/A</v>
      </c>
      <c r="IA174" s="142">
        <f>IF(ISNUMBER(SEARCH(Бланк!$I$24,D174)),MAX($IA$1:IA173)+1,0)</f>
        <v>0</v>
      </c>
      <c r="IB174" s="142" t="e">
        <f>VLOOKUP(F174,Профиль!A174:GI1688,2,FALSE)</f>
        <v>#N/A</v>
      </c>
      <c r="IC174" s="142" t="str">
        <f>IF(IA174&gt;0,VLOOKUP(Бланк!$I$24,D174:F174,3,FALSE),"")</f>
        <v/>
      </c>
      <c r="ID174" s="142" t="e">
        <f t="shared" si="121"/>
        <v>#N/A</v>
      </c>
      <c r="IE174" s="142" t="e">
        <f t="shared" si="122"/>
        <v>#N/A</v>
      </c>
      <c r="IF174" s="142" t="str">
        <f>IF(ISERROR(IE174),"",INDEX(Профиль!$B$2:HV372,IE174,2))</f>
        <v/>
      </c>
      <c r="IG174" s="142" t="e">
        <f>VLOOKUP(ROW(EA173),IA$2:$IC$201,3,FALSE)</f>
        <v>#N/A</v>
      </c>
      <c r="IJ174" s="142" t="e">
        <f t="shared" si="123"/>
        <v>#N/A</v>
      </c>
    </row>
    <row r="175" spans="1:244" x14ac:dyDescent="0.25">
      <c r="A175" s="142">
        <v>175</v>
      </c>
      <c r="B175" s="142">
        <f>IF(AND($E$1="ПУСТО",Профиль!B175&lt;&gt;""),MAX($B$1:B174)+1,IF(ISNUMBER(SEARCH($E$1,Профиль!G175)),MAX($B$1:B174)+1,0))</f>
        <v>0</v>
      </c>
      <c r="D175" s="142" t="str">
        <f>IF(ISERROR(F175),"",INDEX(Профиль!$B$2:$E$1001,F175,1))</f>
        <v/>
      </c>
      <c r="E175" s="142" t="str">
        <f>IF(ISERROR(F175),"",INDEX(Профиль!$B$2:$E$1001,F175,2))</f>
        <v/>
      </c>
      <c r="F175" s="142" t="e">
        <f>MATCH(ROW(A174),$B$2:B181,0)</f>
        <v>#N/A</v>
      </c>
      <c r="G175" s="142" t="str">
        <f>IF(AND(COUNTIF(D$2:D175,D175)=1,D175&lt;&gt;""),COUNT(G$1:G174)+1,"")</f>
        <v/>
      </c>
      <c r="H175" s="142" t="str">
        <f t="shared" si="88"/>
        <v/>
      </c>
      <c r="I175" s="142" t="e">
        <f t="shared" si="89"/>
        <v>#N/A</v>
      </c>
      <c r="J175" s="142">
        <f>IF(ISNUMBER(SEARCH(Бланк!$I$6,D175)),MAX($J$1:J174)+1,0)</f>
        <v>0</v>
      </c>
      <c r="K175" s="142" t="e">
        <f>VLOOKUP(F175,Профиль!A175:AI1689,2,FALSE)</f>
        <v>#N/A</v>
      </c>
      <c r="L175" s="142" t="str">
        <f>IF(J175&gt;0,VLOOKUP(Бланк!$I$6,D175:F185,3,FALSE),"")</f>
        <v/>
      </c>
      <c r="M175" s="142" t="e">
        <f t="shared" si="90"/>
        <v>#N/A</v>
      </c>
      <c r="N175" s="142" t="e">
        <f t="shared" si="91"/>
        <v>#N/A</v>
      </c>
      <c r="O175" s="142" t="str">
        <f>IF(ISERROR(N175),"",INDEX(Профиль!$B$2:DD15179,N175,2))</f>
        <v/>
      </c>
      <c r="P175" s="142" t="e">
        <f t="shared" si="92"/>
        <v>#N/A</v>
      </c>
      <c r="Q175" s="142">
        <f>IF(ISNUMBER(SEARCH(Бланк!$K$6,O175)),MAX($Q$1:Q174)+1,0)</f>
        <v>0</v>
      </c>
      <c r="R175" s="142" t="str">
        <f t="shared" si="93"/>
        <v/>
      </c>
      <c r="S175" s="142" t="e">
        <f t="shared" si="94"/>
        <v>#N/A</v>
      </c>
      <c r="AA175" s="142">
        <f>IF(ISNUMBER(SEARCH(Бланк!$I$8,D175)),MAX($AA$1:AA174)+1,0)</f>
        <v>0</v>
      </c>
      <c r="AB175" s="142" t="e">
        <f>VLOOKUP(F175,Профиль!A175:AI1689,2,FALSE)</f>
        <v>#N/A</v>
      </c>
      <c r="AC175" s="142" t="str">
        <f>IF(AA175&gt;0,VLOOKUP(Бланк!$I$8,D175:F175,3,FALSE),"")</f>
        <v/>
      </c>
      <c r="AD175" s="142" t="e">
        <f t="shared" si="95"/>
        <v>#N/A</v>
      </c>
      <c r="BA175" s="142">
        <f>IF(ISNUMBER(SEARCH(Бланк!$I$10,D175)),MAX($BA$1:BA174)+1,0)</f>
        <v>0</v>
      </c>
      <c r="BB175" s="142" t="e">
        <f>VLOOKUP(F175,Профиль!A175:AI1689,2,FALSE)</f>
        <v>#N/A</v>
      </c>
      <c r="BC175" s="142" t="str">
        <f>IF(BA175&gt;0,VLOOKUP(Бланк!$I$10,D175:F175,3,FALSE),"")</f>
        <v/>
      </c>
      <c r="BD175" s="142" t="e">
        <f t="shared" si="96"/>
        <v>#N/A</v>
      </c>
      <c r="BE175" s="142" t="e">
        <f t="shared" si="97"/>
        <v>#N/A</v>
      </c>
      <c r="CA175" s="142">
        <f>IF(ISNUMBER(SEARCH(Бланк!$I$12,D175)),MAX($CA$1:CA174)+1,0)</f>
        <v>0</v>
      </c>
      <c r="CB175" s="142" t="e">
        <f>VLOOKUP(F175,Профиль!A175:AI1689,2,FALSE)</f>
        <v>#N/A</v>
      </c>
      <c r="CC175" s="142" t="str">
        <f>IF(CA175&gt;0,VLOOKUP(Бланк!$I$12,D175:F175,3,FALSE),"")</f>
        <v/>
      </c>
      <c r="CD175" s="142" t="e">
        <f t="shared" si="98"/>
        <v>#N/A</v>
      </c>
      <c r="CE175" s="142" t="e">
        <f t="shared" si="99"/>
        <v>#N/A</v>
      </c>
      <c r="CF175" s="142" t="str">
        <f>IF(ISERROR(CE175),"",INDEX(Профиль!$B$2:BV373,CE175,2))</f>
        <v/>
      </c>
      <c r="CG175" s="142" t="e">
        <f t="shared" si="100"/>
        <v>#N/A</v>
      </c>
      <c r="CI175" s="142" t="str">
        <f t="shared" si="101"/>
        <v/>
      </c>
      <c r="DA175" s="142">
        <f>IF(ISNUMBER(SEARCH(Бланк!$I$14,D175)),MAX($DA$1:DA174)+1,0)</f>
        <v>0</v>
      </c>
      <c r="DB175" s="142" t="e">
        <f>VLOOKUP(F175,Профиль!A175:BI1689,2,FALSE)</f>
        <v>#N/A</v>
      </c>
      <c r="DC175" s="142" t="str">
        <f>IF(DA175&gt;0,VLOOKUP(Бланк!$I$14,D175:F175,3,FALSE),"")</f>
        <v/>
      </c>
      <c r="DD175" s="142" t="e">
        <f t="shared" si="102"/>
        <v>#N/A</v>
      </c>
      <c r="DE175" s="142" t="e">
        <f t="shared" si="103"/>
        <v>#N/A</v>
      </c>
      <c r="DF175" s="142" t="str">
        <f>IF(ISERROR(DE175),"",INDEX(Профиль!$B$2:CV373,DE175,2))</f>
        <v/>
      </c>
      <c r="DG175" s="142" t="e">
        <f t="shared" si="104"/>
        <v>#N/A</v>
      </c>
      <c r="EA175" s="142">
        <f>IF(ISNUMBER(SEARCH(Бланк!$I$16,D175)),MAX($EA$1:EA174)+1,0)</f>
        <v>0</v>
      </c>
      <c r="EB175" s="142" t="e">
        <f>VLOOKUP(F175,Профиль!A175:CI1689,2,FALSE)</f>
        <v>#N/A</v>
      </c>
      <c r="EC175" s="142" t="str">
        <f>IF(EA175&gt;0,VLOOKUP(Бланк!$I$16,D175:F175,3,FALSE),"")</f>
        <v/>
      </c>
      <c r="ED175" s="142" t="e">
        <f t="shared" si="105"/>
        <v>#N/A</v>
      </c>
      <c r="EE175" s="142" t="e">
        <f t="shared" si="106"/>
        <v>#N/A</v>
      </c>
      <c r="EF175" s="142" t="str">
        <f>IF(ISERROR(EE175),"",INDEX(Профиль!$B$2:DV373,EE175,2))</f>
        <v/>
      </c>
      <c r="EG175" s="142" t="e">
        <f t="shared" si="107"/>
        <v>#N/A</v>
      </c>
      <c r="FA175" s="142">
        <f>IF(ISNUMBER(SEARCH(Бланк!$I$18,D175)),MAX($FA$1:FA174)+1,0)</f>
        <v>0</v>
      </c>
      <c r="FB175" s="142" t="e">
        <f>VLOOKUP(F175,Профиль!A175:DI1689,2,FALSE)</f>
        <v>#N/A</v>
      </c>
      <c r="FC175" s="142" t="str">
        <f>IF(FA175&gt;0,VLOOKUP(Бланк!$I$18,D175:F175,3,FALSE),"")</f>
        <v/>
      </c>
      <c r="FD175" s="142" t="e">
        <f t="shared" si="108"/>
        <v>#N/A</v>
      </c>
      <c r="FE175" s="142" t="e">
        <f t="shared" si="109"/>
        <v>#N/A</v>
      </c>
      <c r="FF175" s="142" t="str">
        <f>IF(ISERROR(FE175),"",INDEX(Профиль!$B$2:EV373,FE175,2))</f>
        <v/>
      </c>
      <c r="FG175" s="142" t="e">
        <f t="shared" si="110"/>
        <v>#N/A</v>
      </c>
      <c r="FI175" s="142" t="str">
        <f t="shared" si="111"/>
        <v/>
      </c>
      <c r="FJ175" s="142" t="e">
        <f t="shared" si="112"/>
        <v>#N/A</v>
      </c>
      <c r="GA175" s="142">
        <f>IF(ISNUMBER(SEARCH(Бланк!$I$20,D175)),MAX($GA$1:GA174)+1,0)</f>
        <v>0</v>
      </c>
      <c r="GB175" s="142" t="e">
        <f>VLOOKUP(F175,Профиль!A175:EI1689,2,FALSE)</f>
        <v>#N/A</v>
      </c>
      <c r="GC175" s="142" t="str">
        <f>IF(GA175&gt;0,VLOOKUP(Бланк!$I$20,D175:F175,3,FALSE),"")</f>
        <v/>
      </c>
      <c r="GD175" s="142" t="e">
        <f t="shared" si="113"/>
        <v>#N/A</v>
      </c>
      <c r="GE175" s="142" t="e">
        <f t="shared" si="114"/>
        <v>#N/A</v>
      </c>
      <c r="GF175" s="142" t="str">
        <f>IF(ISERROR(GE175),"",INDEX(Профиль!$B$2:FV373,GE175,2))</f>
        <v/>
      </c>
      <c r="GG175" s="142" t="e">
        <f t="shared" si="115"/>
        <v>#N/A</v>
      </c>
      <c r="GI175" s="142" t="str">
        <f t="shared" si="116"/>
        <v/>
      </c>
      <c r="GJ175" s="142" t="e">
        <f t="shared" si="117"/>
        <v>#N/A</v>
      </c>
      <c r="HA175" s="142">
        <f>IF(ISNUMBER(SEARCH(Бланк!$I$22,D175)),MAX($HA$1:HA174)+1,0)</f>
        <v>0</v>
      </c>
      <c r="HB175" s="142" t="e">
        <f>VLOOKUP(F175,Профиль!A175:FI1689,2,FALSE)</f>
        <v>#N/A</v>
      </c>
      <c r="HC175" s="142" t="str">
        <f>IF(HA175&gt;0,VLOOKUP(Бланк!$I$22,D175:F175,3,FALSE),"")</f>
        <v/>
      </c>
      <c r="HD175" s="142" t="e">
        <f t="shared" si="118"/>
        <v>#N/A</v>
      </c>
      <c r="HE175" s="142" t="e">
        <f t="shared" si="119"/>
        <v>#N/A</v>
      </c>
      <c r="HF175" s="142" t="str">
        <f>IF(ISERROR(HE175),"",INDEX(Профиль!$B$2:GV373,HE175,2))</f>
        <v/>
      </c>
      <c r="HG175" s="142" t="e">
        <f t="shared" si="120"/>
        <v>#N/A</v>
      </c>
      <c r="IA175" s="142">
        <f>IF(ISNUMBER(SEARCH(Бланк!$I$24,D175)),MAX($IA$1:IA174)+1,0)</f>
        <v>0</v>
      </c>
      <c r="IB175" s="142" t="e">
        <f>VLOOKUP(F175,Профиль!A175:GI1689,2,FALSE)</f>
        <v>#N/A</v>
      </c>
      <c r="IC175" s="142" t="str">
        <f>IF(IA175&gt;0,VLOOKUP(Бланк!$I$24,D175:F175,3,FALSE),"")</f>
        <v/>
      </c>
      <c r="ID175" s="142" t="e">
        <f t="shared" si="121"/>
        <v>#N/A</v>
      </c>
      <c r="IE175" s="142" t="e">
        <f t="shared" si="122"/>
        <v>#N/A</v>
      </c>
      <c r="IF175" s="142" t="str">
        <f>IF(ISERROR(IE175),"",INDEX(Профиль!$B$2:HV373,IE175,2))</f>
        <v/>
      </c>
      <c r="IG175" s="142" t="e">
        <f>VLOOKUP(ROW(EA174),IA$2:$IC$201,3,FALSE)</f>
        <v>#N/A</v>
      </c>
      <c r="IJ175" s="142" t="e">
        <f t="shared" si="123"/>
        <v>#N/A</v>
      </c>
    </row>
    <row r="176" spans="1:244" x14ac:dyDescent="0.25">
      <c r="A176" s="142">
        <v>176</v>
      </c>
      <c r="B176" s="142">
        <f>IF(AND($E$1="ПУСТО",Профиль!B176&lt;&gt;""),MAX($B$1:B175)+1,IF(ISNUMBER(SEARCH($E$1,Профиль!G176)),MAX($B$1:B175)+1,0))</f>
        <v>0</v>
      </c>
      <c r="D176" s="142" t="str">
        <f>IF(ISERROR(F176),"",INDEX(Профиль!$B$2:$E$1001,F176,1))</f>
        <v/>
      </c>
      <c r="E176" s="142" t="str">
        <f>IF(ISERROR(F176),"",INDEX(Профиль!$B$2:$E$1001,F176,2))</f>
        <v/>
      </c>
      <c r="F176" s="142" t="e">
        <f>MATCH(ROW(A175),$B$2:B182,0)</f>
        <v>#N/A</v>
      </c>
      <c r="G176" s="142" t="str">
        <f>IF(AND(COUNTIF(D$2:D176,D176)=1,D176&lt;&gt;""),COUNT(G$1:G175)+1,"")</f>
        <v/>
      </c>
      <c r="H176" s="142" t="str">
        <f t="shared" si="88"/>
        <v/>
      </c>
      <c r="I176" s="142" t="e">
        <f t="shared" si="89"/>
        <v>#N/A</v>
      </c>
      <c r="J176" s="142">
        <f>IF(ISNUMBER(SEARCH(Бланк!$I$6,D176)),MAX($J$1:J175)+1,0)</f>
        <v>0</v>
      </c>
      <c r="K176" s="142" t="e">
        <f>VLOOKUP(F176,Профиль!A176:AI1690,2,FALSE)</f>
        <v>#N/A</v>
      </c>
      <c r="L176" s="142" t="str">
        <f>IF(J176&gt;0,VLOOKUP(Бланк!$I$6,D176:F186,3,FALSE),"")</f>
        <v/>
      </c>
      <c r="M176" s="142" t="e">
        <f t="shared" si="90"/>
        <v>#N/A</v>
      </c>
      <c r="N176" s="142" t="e">
        <f t="shared" si="91"/>
        <v>#N/A</v>
      </c>
      <c r="O176" s="142" t="str">
        <f>IF(ISERROR(N176),"",INDEX(Профиль!$B$2:DD15180,N176,2))</f>
        <v/>
      </c>
      <c r="P176" s="142" t="e">
        <f t="shared" si="92"/>
        <v>#N/A</v>
      </c>
      <c r="Q176" s="142">
        <f>IF(ISNUMBER(SEARCH(Бланк!$K$6,O176)),MAX($Q$1:Q175)+1,0)</f>
        <v>0</v>
      </c>
      <c r="R176" s="142" t="str">
        <f t="shared" si="93"/>
        <v/>
      </c>
      <c r="S176" s="142" t="e">
        <f t="shared" si="94"/>
        <v>#N/A</v>
      </c>
      <c r="AA176" s="142">
        <f>IF(ISNUMBER(SEARCH(Бланк!$I$8,D176)),MAX($AA$1:AA175)+1,0)</f>
        <v>0</v>
      </c>
      <c r="AB176" s="142" t="e">
        <f>VLOOKUP(F176,Профиль!A176:AI1690,2,FALSE)</f>
        <v>#N/A</v>
      </c>
      <c r="AC176" s="142" t="str">
        <f>IF(AA176&gt;0,VLOOKUP(Бланк!$I$8,D176:F176,3,FALSE),"")</f>
        <v/>
      </c>
      <c r="AD176" s="142" t="e">
        <f t="shared" si="95"/>
        <v>#N/A</v>
      </c>
      <c r="BA176" s="142">
        <f>IF(ISNUMBER(SEARCH(Бланк!$I$10,D176)),MAX($BA$1:BA175)+1,0)</f>
        <v>0</v>
      </c>
      <c r="BB176" s="142" t="e">
        <f>VLOOKUP(F176,Профиль!A176:AI1690,2,FALSE)</f>
        <v>#N/A</v>
      </c>
      <c r="BC176" s="142" t="str">
        <f>IF(BA176&gt;0,VLOOKUP(Бланк!$I$10,D176:F176,3,FALSE),"")</f>
        <v/>
      </c>
      <c r="BD176" s="142" t="e">
        <f t="shared" si="96"/>
        <v>#N/A</v>
      </c>
      <c r="BE176" s="142" t="e">
        <f t="shared" si="97"/>
        <v>#N/A</v>
      </c>
      <c r="CA176" s="142">
        <f>IF(ISNUMBER(SEARCH(Бланк!$I$12,D176)),MAX($CA$1:CA175)+1,0)</f>
        <v>0</v>
      </c>
      <c r="CB176" s="142" t="e">
        <f>VLOOKUP(F176,Профиль!A176:AI1690,2,FALSE)</f>
        <v>#N/A</v>
      </c>
      <c r="CC176" s="142" t="str">
        <f>IF(CA176&gt;0,VLOOKUP(Бланк!$I$12,D176:F176,3,FALSE),"")</f>
        <v/>
      </c>
      <c r="CD176" s="142" t="e">
        <f t="shared" si="98"/>
        <v>#N/A</v>
      </c>
      <c r="CE176" s="142" t="e">
        <f t="shared" si="99"/>
        <v>#N/A</v>
      </c>
      <c r="CF176" s="142" t="str">
        <f>IF(ISERROR(CE176),"",INDEX(Профиль!$B$2:BV374,CE176,2))</f>
        <v/>
      </c>
      <c r="CG176" s="142" t="e">
        <f t="shared" si="100"/>
        <v>#N/A</v>
      </c>
      <c r="CI176" s="142" t="str">
        <f t="shared" si="101"/>
        <v/>
      </c>
      <c r="DA176" s="142">
        <f>IF(ISNUMBER(SEARCH(Бланк!$I$14,D176)),MAX($DA$1:DA175)+1,0)</f>
        <v>0</v>
      </c>
      <c r="DB176" s="142" t="e">
        <f>VLOOKUP(F176,Профиль!A176:BI1690,2,FALSE)</f>
        <v>#N/A</v>
      </c>
      <c r="DC176" s="142" t="str">
        <f>IF(DA176&gt;0,VLOOKUP(Бланк!$I$14,D176:F176,3,FALSE),"")</f>
        <v/>
      </c>
      <c r="DD176" s="142" t="e">
        <f t="shared" si="102"/>
        <v>#N/A</v>
      </c>
      <c r="DE176" s="142" t="e">
        <f t="shared" si="103"/>
        <v>#N/A</v>
      </c>
      <c r="DF176" s="142" t="str">
        <f>IF(ISERROR(DE176),"",INDEX(Профиль!$B$2:CV374,DE176,2))</f>
        <v/>
      </c>
      <c r="DG176" s="142" t="e">
        <f t="shared" si="104"/>
        <v>#N/A</v>
      </c>
      <c r="EA176" s="142">
        <f>IF(ISNUMBER(SEARCH(Бланк!$I$16,D176)),MAX($EA$1:EA175)+1,0)</f>
        <v>0</v>
      </c>
      <c r="EB176" s="142" t="e">
        <f>VLOOKUP(F176,Профиль!A176:CI1690,2,FALSE)</f>
        <v>#N/A</v>
      </c>
      <c r="EC176" s="142" t="str">
        <f>IF(EA176&gt;0,VLOOKUP(Бланк!$I$16,D176:F176,3,FALSE),"")</f>
        <v/>
      </c>
      <c r="ED176" s="142" t="e">
        <f t="shared" si="105"/>
        <v>#N/A</v>
      </c>
      <c r="EE176" s="142" t="e">
        <f t="shared" si="106"/>
        <v>#N/A</v>
      </c>
      <c r="EF176" s="142" t="str">
        <f>IF(ISERROR(EE176),"",INDEX(Профиль!$B$2:DV374,EE176,2))</f>
        <v/>
      </c>
      <c r="EG176" s="142" t="e">
        <f t="shared" si="107"/>
        <v>#N/A</v>
      </c>
      <c r="FA176" s="142">
        <f>IF(ISNUMBER(SEARCH(Бланк!$I$18,D176)),MAX($FA$1:FA175)+1,0)</f>
        <v>0</v>
      </c>
      <c r="FB176" s="142" t="e">
        <f>VLOOKUP(F176,Профиль!A176:DI1690,2,FALSE)</f>
        <v>#N/A</v>
      </c>
      <c r="FC176" s="142" t="str">
        <f>IF(FA176&gt;0,VLOOKUP(Бланк!$I$18,D176:F176,3,FALSE),"")</f>
        <v/>
      </c>
      <c r="FD176" s="142" t="e">
        <f t="shared" si="108"/>
        <v>#N/A</v>
      </c>
      <c r="FE176" s="142" t="e">
        <f t="shared" si="109"/>
        <v>#N/A</v>
      </c>
      <c r="FF176" s="142" t="str">
        <f>IF(ISERROR(FE176),"",INDEX(Профиль!$B$2:EV374,FE176,2))</f>
        <v/>
      </c>
      <c r="FG176" s="142" t="e">
        <f t="shared" si="110"/>
        <v>#N/A</v>
      </c>
      <c r="FI176" s="142" t="str">
        <f t="shared" si="111"/>
        <v/>
      </c>
      <c r="FJ176" s="142" t="e">
        <f t="shared" si="112"/>
        <v>#N/A</v>
      </c>
      <c r="GA176" s="142">
        <f>IF(ISNUMBER(SEARCH(Бланк!$I$20,D176)),MAX($GA$1:GA175)+1,0)</f>
        <v>0</v>
      </c>
      <c r="GB176" s="142" t="e">
        <f>VLOOKUP(F176,Профиль!A176:EI1690,2,FALSE)</f>
        <v>#N/A</v>
      </c>
      <c r="GC176" s="142" t="str">
        <f>IF(GA176&gt;0,VLOOKUP(Бланк!$I$20,D176:F176,3,FALSE),"")</f>
        <v/>
      </c>
      <c r="GD176" s="142" t="e">
        <f t="shared" si="113"/>
        <v>#N/A</v>
      </c>
      <c r="GE176" s="142" t="e">
        <f t="shared" si="114"/>
        <v>#N/A</v>
      </c>
      <c r="GF176" s="142" t="str">
        <f>IF(ISERROR(GE176),"",INDEX(Профиль!$B$2:FV374,GE176,2))</f>
        <v/>
      </c>
      <c r="GG176" s="142" t="e">
        <f t="shared" si="115"/>
        <v>#N/A</v>
      </c>
      <c r="GI176" s="142" t="str">
        <f t="shared" si="116"/>
        <v/>
      </c>
      <c r="GJ176" s="142" t="e">
        <f t="shared" si="117"/>
        <v>#N/A</v>
      </c>
      <c r="HA176" s="142">
        <f>IF(ISNUMBER(SEARCH(Бланк!$I$22,D176)),MAX($HA$1:HA175)+1,0)</f>
        <v>0</v>
      </c>
      <c r="HB176" s="142" t="e">
        <f>VLOOKUP(F176,Профиль!A176:FI1690,2,FALSE)</f>
        <v>#N/A</v>
      </c>
      <c r="HC176" s="142" t="str">
        <f>IF(HA176&gt;0,VLOOKUP(Бланк!$I$22,D176:F176,3,FALSE),"")</f>
        <v/>
      </c>
      <c r="HD176" s="142" t="e">
        <f t="shared" si="118"/>
        <v>#N/A</v>
      </c>
      <c r="HE176" s="142" t="e">
        <f t="shared" si="119"/>
        <v>#N/A</v>
      </c>
      <c r="HF176" s="142" t="str">
        <f>IF(ISERROR(HE176),"",INDEX(Профиль!$B$2:GV374,HE176,2))</f>
        <v/>
      </c>
      <c r="HG176" s="142" t="e">
        <f t="shared" si="120"/>
        <v>#N/A</v>
      </c>
      <c r="IA176" s="142">
        <f>IF(ISNUMBER(SEARCH(Бланк!$I$24,D176)),MAX($IA$1:IA175)+1,0)</f>
        <v>0</v>
      </c>
      <c r="IB176" s="142" t="e">
        <f>VLOOKUP(F176,Профиль!A176:GI1690,2,FALSE)</f>
        <v>#N/A</v>
      </c>
      <c r="IC176" s="142" t="str">
        <f>IF(IA176&gt;0,VLOOKUP(Бланк!$I$24,D176:F176,3,FALSE),"")</f>
        <v/>
      </c>
      <c r="ID176" s="142" t="e">
        <f t="shared" si="121"/>
        <v>#N/A</v>
      </c>
      <c r="IE176" s="142" t="e">
        <f t="shared" si="122"/>
        <v>#N/A</v>
      </c>
      <c r="IF176" s="142" t="str">
        <f>IF(ISERROR(IE176),"",INDEX(Профиль!$B$2:HV374,IE176,2))</f>
        <v/>
      </c>
      <c r="IG176" s="142" t="e">
        <f>VLOOKUP(ROW(EA175),IA$2:$IC$201,3,FALSE)</f>
        <v>#N/A</v>
      </c>
      <c r="IJ176" s="142" t="e">
        <f t="shared" si="123"/>
        <v>#N/A</v>
      </c>
    </row>
    <row r="177" spans="1:244" x14ac:dyDescent="0.25">
      <c r="A177" s="142">
        <v>177</v>
      </c>
      <c r="B177" s="142">
        <f>IF(AND($E$1="ПУСТО",Профиль!B177&lt;&gt;""),MAX($B$1:B176)+1,IF(ISNUMBER(SEARCH($E$1,Профиль!G177)),MAX($B$1:B176)+1,0))</f>
        <v>0</v>
      </c>
      <c r="D177" s="142" t="str">
        <f>IF(ISERROR(F177),"",INDEX(Профиль!$B$2:$E$1001,F177,1))</f>
        <v/>
      </c>
      <c r="E177" s="142" t="str">
        <f>IF(ISERROR(F177),"",INDEX(Профиль!$B$2:$E$1001,F177,2))</f>
        <v/>
      </c>
      <c r="F177" s="142" t="e">
        <f>MATCH(ROW(A176),$B$2:B183,0)</f>
        <v>#N/A</v>
      </c>
      <c r="G177" s="142" t="str">
        <f>IF(AND(COUNTIF(D$2:D177,D177)=1,D177&lt;&gt;""),COUNT(G$1:G176)+1,"")</f>
        <v/>
      </c>
      <c r="H177" s="142" t="str">
        <f t="shared" si="88"/>
        <v/>
      </c>
      <c r="I177" s="142" t="e">
        <f t="shared" si="89"/>
        <v>#N/A</v>
      </c>
      <c r="J177" s="142">
        <f>IF(ISNUMBER(SEARCH(Бланк!$I$6,D177)),MAX($J$1:J176)+1,0)</f>
        <v>0</v>
      </c>
      <c r="K177" s="142" t="e">
        <f>VLOOKUP(F177,Профиль!A177:AI1691,2,FALSE)</f>
        <v>#N/A</v>
      </c>
      <c r="L177" s="142" t="str">
        <f>IF(J177&gt;0,VLOOKUP(Бланк!$I$6,D177:F187,3,FALSE),"")</f>
        <v/>
      </c>
      <c r="M177" s="142" t="e">
        <f t="shared" si="90"/>
        <v>#N/A</v>
      </c>
      <c r="N177" s="142" t="e">
        <f t="shared" si="91"/>
        <v>#N/A</v>
      </c>
      <c r="O177" s="142" t="str">
        <f>IF(ISERROR(N177),"",INDEX(Профиль!$B$2:DD15181,N177,2))</f>
        <v/>
      </c>
      <c r="P177" s="142" t="e">
        <f t="shared" si="92"/>
        <v>#N/A</v>
      </c>
      <c r="Q177" s="142">
        <f>IF(ISNUMBER(SEARCH(Бланк!$K$6,O177)),MAX($Q$1:Q176)+1,0)</f>
        <v>0</v>
      </c>
      <c r="R177" s="142" t="str">
        <f t="shared" si="93"/>
        <v/>
      </c>
      <c r="S177" s="142" t="e">
        <f t="shared" si="94"/>
        <v>#N/A</v>
      </c>
      <c r="AA177" s="142">
        <f>IF(ISNUMBER(SEARCH(Бланк!$I$8,D177)),MAX($AA$1:AA176)+1,0)</f>
        <v>0</v>
      </c>
      <c r="AB177" s="142" t="e">
        <f>VLOOKUP(F177,Профиль!A177:AI1691,2,FALSE)</f>
        <v>#N/A</v>
      </c>
      <c r="AC177" s="142" t="str">
        <f>IF(AA177&gt;0,VLOOKUP(Бланк!$I$8,D177:F177,3,FALSE),"")</f>
        <v/>
      </c>
      <c r="AD177" s="142" t="e">
        <f t="shared" si="95"/>
        <v>#N/A</v>
      </c>
      <c r="BA177" s="142">
        <f>IF(ISNUMBER(SEARCH(Бланк!$I$10,D177)),MAX($BA$1:BA176)+1,0)</f>
        <v>0</v>
      </c>
      <c r="BB177" s="142" t="e">
        <f>VLOOKUP(F177,Профиль!A177:AI1691,2,FALSE)</f>
        <v>#N/A</v>
      </c>
      <c r="BC177" s="142" t="str">
        <f>IF(BA177&gt;0,VLOOKUP(Бланк!$I$10,D177:F177,3,FALSE),"")</f>
        <v/>
      </c>
      <c r="BD177" s="142" t="e">
        <f t="shared" si="96"/>
        <v>#N/A</v>
      </c>
      <c r="BE177" s="142" t="e">
        <f t="shared" si="97"/>
        <v>#N/A</v>
      </c>
      <c r="CA177" s="142">
        <f>IF(ISNUMBER(SEARCH(Бланк!$I$12,D177)),MAX($CA$1:CA176)+1,0)</f>
        <v>0</v>
      </c>
      <c r="CB177" s="142" t="e">
        <f>VLOOKUP(F177,Профиль!A177:AI1691,2,FALSE)</f>
        <v>#N/A</v>
      </c>
      <c r="CC177" s="142" t="str">
        <f>IF(CA177&gt;0,VLOOKUP(Бланк!$I$12,D177:F177,3,FALSE),"")</f>
        <v/>
      </c>
      <c r="CD177" s="142" t="e">
        <f t="shared" si="98"/>
        <v>#N/A</v>
      </c>
      <c r="CE177" s="142" t="e">
        <f t="shared" si="99"/>
        <v>#N/A</v>
      </c>
      <c r="CF177" s="142" t="str">
        <f>IF(ISERROR(CE177),"",INDEX(Профиль!$B$2:BV375,CE177,2))</f>
        <v/>
      </c>
      <c r="CG177" s="142" t="e">
        <f t="shared" si="100"/>
        <v>#N/A</v>
      </c>
      <c r="CI177" s="142" t="str">
        <f t="shared" si="101"/>
        <v/>
      </c>
      <c r="DA177" s="142">
        <f>IF(ISNUMBER(SEARCH(Бланк!$I$14,D177)),MAX($DA$1:DA176)+1,0)</f>
        <v>0</v>
      </c>
      <c r="DB177" s="142" t="e">
        <f>VLOOKUP(F177,Профиль!A177:BI1691,2,FALSE)</f>
        <v>#N/A</v>
      </c>
      <c r="DC177" s="142" t="str">
        <f>IF(DA177&gt;0,VLOOKUP(Бланк!$I$14,D177:F177,3,FALSE),"")</f>
        <v/>
      </c>
      <c r="DD177" s="142" t="e">
        <f t="shared" si="102"/>
        <v>#N/A</v>
      </c>
      <c r="DE177" s="142" t="e">
        <f t="shared" si="103"/>
        <v>#N/A</v>
      </c>
      <c r="DF177" s="142" t="str">
        <f>IF(ISERROR(DE177),"",INDEX(Профиль!$B$2:CV375,DE177,2))</f>
        <v/>
      </c>
      <c r="DG177" s="142" t="e">
        <f t="shared" si="104"/>
        <v>#N/A</v>
      </c>
      <c r="EA177" s="142">
        <f>IF(ISNUMBER(SEARCH(Бланк!$I$16,D177)),MAX($EA$1:EA176)+1,0)</f>
        <v>0</v>
      </c>
      <c r="EB177" s="142" t="e">
        <f>VLOOKUP(F177,Профиль!A177:CI1691,2,FALSE)</f>
        <v>#N/A</v>
      </c>
      <c r="EC177" s="142" t="str">
        <f>IF(EA177&gt;0,VLOOKUP(Бланк!$I$16,D177:F177,3,FALSE),"")</f>
        <v/>
      </c>
      <c r="ED177" s="142" t="e">
        <f t="shared" si="105"/>
        <v>#N/A</v>
      </c>
      <c r="EE177" s="142" t="e">
        <f t="shared" si="106"/>
        <v>#N/A</v>
      </c>
      <c r="EF177" s="142" t="str">
        <f>IF(ISERROR(EE177),"",INDEX(Профиль!$B$2:DV375,EE177,2))</f>
        <v/>
      </c>
      <c r="EG177" s="142" t="e">
        <f t="shared" si="107"/>
        <v>#N/A</v>
      </c>
      <c r="FA177" s="142">
        <f>IF(ISNUMBER(SEARCH(Бланк!$I$18,D177)),MAX($FA$1:FA176)+1,0)</f>
        <v>0</v>
      </c>
      <c r="FB177" s="142" t="e">
        <f>VLOOKUP(F177,Профиль!A177:DI1691,2,FALSE)</f>
        <v>#N/A</v>
      </c>
      <c r="FC177" s="142" t="str">
        <f>IF(FA177&gt;0,VLOOKUP(Бланк!$I$18,D177:F177,3,FALSE),"")</f>
        <v/>
      </c>
      <c r="FD177" s="142" t="e">
        <f t="shared" si="108"/>
        <v>#N/A</v>
      </c>
      <c r="FE177" s="142" t="e">
        <f t="shared" si="109"/>
        <v>#N/A</v>
      </c>
      <c r="FF177" s="142" t="str">
        <f>IF(ISERROR(FE177),"",INDEX(Профиль!$B$2:EV375,FE177,2))</f>
        <v/>
      </c>
      <c r="FG177" s="142" t="e">
        <f t="shared" si="110"/>
        <v>#N/A</v>
      </c>
      <c r="FI177" s="142" t="str">
        <f t="shared" si="111"/>
        <v/>
      </c>
      <c r="FJ177" s="142" t="e">
        <f t="shared" si="112"/>
        <v>#N/A</v>
      </c>
      <c r="GA177" s="142">
        <f>IF(ISNUMBER(SEARCH(Бланк!$I$20,D177)),MAX($GA$1:GA176)+1,0)</f>
        <v>0</v>
      </c>
      <c r="GB177" s="142" t="e">
        <f>VLOOKUP(F177,Профиль!A177:EI1691,2,FALSE)</f>
        <v>#N/A</v>
      </c>
      <c r="GC177" s="142" t="str">
        <f>IF(GA177&gt;0,VLOOKUP(Бланк!$I$20,D177:F177,3,FALSE),"")</f>
        <v/>
      </c>
      <c r="GD177" s="142" t="e">
        <f t="shared" si="113"/>
        <v>#N/A</v>
      </c>
      <c r="GE177" s="142" t="e">
        <f t="shared" si="114"/>
        <v>#N/A</v>
      </c>
      <c r="GF177" s="142" t="str">
        <f>IF(ISERROR(GE177),"",INDEX(Профиль!$B$2:FV375,GE177,2))</f>
        <v/>
      </c>
      <c r="GG177" s="142" t="e">
        <f t="shared" si="115"/>
        <v>#N/A</v>
      </c>
      <c r="GI177" s="142" t="str">
        <f t="shared" si="116"/>
        <v/>
      </c>
      <c r="GJ177" s="142" t="e">
        <f t="shared" si="117"/>
        <v>#N/A</v>
      </c>
      <c r="HA177" s="142">
        <f>IF(ISNUMBER(SEARCH(Бланк!$I$22,D177)),MAX($HA$1:HA176)+1,0)</f>
        <v>0</v>
      </c>
      <c r="HB177" s="142" t="e">
        <f>VLOOKUP(F177,Профиль!A177:FI1691,2,FALSE)</f>
        <v>#N/A</v>
      </c>
      <c r="HC177" s="142" t="str">
        <f>IF(HA177&gt;0,VLOOKUP(Бланк!$I$22,D177:F177,3,FALSE),"")</f>
        <v/>
      </c>
      <c r="HD177" s="142" t="e">
        <f t="shared" si="118"/>
        <v>#N/A</v>
      </c>
      <c r="HE177" s="142" t="e">
        <f t="shared" si="119"/>
        <v>#N/A</v>
      </c>
      <c r="HF177" s="142" t="str">
        <f>IF(ISERROR(HE177),"",INDEX(Профиль!$B$2:GV375,HE177,2))</f>
        <v/>
      </c>
      <c r="HG177" s="142" t="e">
        <f t="shared" si="120"/>
        <v>#N/A</v>
      </c>
      <c r="IA177" s="142">
        <f>IF(ISNUMBER(SEARCH(Бланк!$I$24,D177)),MAX($IA$1:IA176)+1,0)</f>
        <v>0</v>
      </c>
      <c r="IB177" s="142" t="e">
        <f>VLOOKUP(F177,Профиль!A177:GI1691,2,FALSE)</f>
        <v>#N/A</v>
      </c>
      <c r="IC177" s="142" t="str">
        <f>IF(IA177&gt;0,VLOOKUP(Бланк!$I$24,D177:F177,3,FALSE),"")</f>
        <v/>
      </c>
      <c r="ID177" s="142" t="e">
        <f t="shared" si="121"/>
        <v>#N/A</v>
      </c>
      <c r="IE177" s="142" t="e">
        <f t="shared" si="122"/>
        <v>#N/A</v>
      </c>
      <c r="IF177" s="142" t="str">
        <f>IF(ISERROR(IE177),"",INDEX(Профиль!$B$2:HV375,IE177,2))</f>
        <v/>
      </c>
      <c r="IG177" s="142" t="e">
        <f>VLOOKUP(ROW(EA176),IA$2:$IC$201,3,FALSE)</f>
        <v>#N/A</v>
      </c>
      <c r="IJ177" s="142" t="e">
        <f t="shared" si="123"/>
        <v>#N/A</v>
      </c>
    </row>
    <row r="178" spans="1:244" x14ac:dyDescent="0.25">
      <c r="A178" s="142">
        <v>178</v>
      </c>
      <c r="B178" s="142">
        <f>IF(AND($E$1="ПУСТО",Профиль!B178&lt;&gt;""),MAX($B$1:B177)+1,IF(ISNUMBER(SEARCH($E$1,Профиль!G178)),MAX($B$1:B177)+1,0))</f>
        <v>0</v>
      </c>
      <c r="D178" s="142" t="str">
        <f>IF(ISERROR(F178),"",INDEX(Профиль!$B$2:$E$1001,F178,1))</f>
        <v/>
      </c>
      <c r="E178" s="142" t="str">
        <f>IF(ISERROR(F178),"",INDEX(Профиль!$B$2:$E$1001,F178,2))</f>
        <v/>
      </c>
      <c r="F178" s="142" t="e">
        <f>MATCH(ROW(A177),$B$2:B184,0)</f>
        <v>#N/A</v>
      </c>
      <c r="G178" s="142" t="str">
        <f>IF(AND(COUNTIF(D$2:D178,D178)=1,D178&lt;&gt;""),COUNT(G$1:G177)+1,"")</f>
        <v/>
      </c>
      <c r="H178" s="142" t="str">
        <f t="shared" si="88"/>
        <v/>
      </c>
      <c r="I178" s="142" t="e">
        <f t="shared" si="89"/>
        <v>#N/A</v>
      </c>
      <c r="J178" s="142">
        <f>IF(ISNUMBER(SEARCH(Бланк!$I$6,D178)),MAX($J$1:J177)+1,0)</f>
        <v>0</v>
      </c>
      <c r="K178" s="142" t="e">
        <f>VLOOKUP(F178,Профиль!A178:AI1692,2,FALSE)</f>
        <v>#N/A</v>
      </c>
      <c r="L178" s="142" t="str">
        <f>IF(J178&gt;0,VLOOKUP(Бланк!$I$6,D178:F188,3,FALSE),"")</f>
        <v/>
      </c>
      <c r="M178" s="142" t="e">
        <f t="shared" si="90"/>
        <v>#N/A</v>
      </c>
      <c r="N178" s="142" t="e">
        <f t="shared" si="91"/>
        <v>#N/A</v>
      </c>
      <c r="O178" s="142" t="str">
        <f>IF(ISERROR(N178),"",INDEX(Профиль!$B$2:DD15182,N178,2))</f>
        <v/>
      </c>
      <c r="P178" s="142" t="e">
        <f t="shared" si="92"/>
        <v>#N/A</v>
      </c>
      <c r="Q178" s="142">
        <f>IF(ISNUMBER(SEARCH(Бланк!$K$6,O178)),MAX($Q$1:Q177)+1,0)</f>
        <v>0</v>
      </c>
      <c r="R178" s="142" t="str">
        <f t="shared" si="93"/>
        <v/>
      </c>
      <c r="S178" s="142" t="e">
        <f t="shared" si="94"/>
        <v>#N/A</v>
      </c>
      <c r="AA178" s="142">
        <f>IF(ISNUMBER(SEARCH(Бланк!$I$8,D178)),MAX($AA$1:AA177)+1,0)</f>
        <v>0</v>
      </c>
      <c r="AB178" s="142" t="e">
        <f>VLOOKUP(F178,Профиль!A178:AI1692,2,FALSE)</f>
        <v>#N/A</v>
      </c>
      <c r="AC178" s="142" t="str">
        <f>IF(AA178&gt;0,VLOOKUP(Бланк!$I$8,D178:F178,3,FALSE),"")</f>
        <v/>
      </c>
      <c r="AD178" s="142" t="e">
        <f t="shared" si="95"/>
        <v>#N/A</v>
      </c>
      <c r="BA178" s="142">
        <f>IF(ISNUMBER(SEARCH(Бланк!$I$10,D178)),MAX($BA$1:BA177)+1,0)</f>
        <v>0</v>
      </c>
      <c r="BB178" s="142" t="e">
        <f>VLOOKUP(F178,Профиль!A178:AI1692,2,FALSE)</f>
        <v>#N/A</v>
      </c>
      <c r="BC178" s="142" t="str">
        <f>IF(BA178&gt;0,VLOOKUP(Бланк!$I$10,D178:F178,3,FALSE),"")</f>
        <v/>
      </c>
      <c r="BD178" s="142" t="e">
        <f t="shared" si="96"/>
        <v>#N/A</v>
      </c>
      <c r="BE178" s="142" t="e">
        <f t="shared" si="97"/>
        <v>#N/A</v>
      </c>
      <c r="CA178" s="142">
        <f>IF(ISNUMBER(SEARCH(Бланк!$I$12,D178)),MAX($CA$1:CA177)+1,0)</f>
        <v>0</v>
      </c>
      <c r="CB178" s="142" t="e">
        <f>VLOOKUP(F178,Профиль!A178:AI1692,2,FALSE)</f>
        <v>#N/A</v>
      </c>
      <c r="CC178" s="142" t="str">
        <f>IF(CA178&gt;0,VLOOKUP(Бланк!$I$12,D178:F178,3,FALSE),"")</f>
        <v/>
      </c>
      <c r="CD178" s="142" t="e">
        <f t="shared" si="98"/>
        <v>#N/A</v>
      </c>
      <c r="CE178" s="142" t="e">
        <f t="shared" si="99"/>
        <v>#N/A</v>
      </c>
      <c r="CF178" s="142" t="str">
        <f>IF(ISERROR(CE178),"",INDEX(Профиль!$B$2:BV376,CE178,2))</f>
        <v/>
      </c>
      <c r="CG178" s="142" t="e">
        <f t="shared" si="100"/>
        <v>#N/A</v>
      </c>
      <c r="CI178" s="142" t="str">
        <f t="shared" si="101"/>
        <v/>
      </c>
      <c r="DA178" s="142">
        <f>IF(ISNUMBER(SEARCH(Бланк!$I$14,D178)),MAX($DA$1:DA177)+1,0)</f>
        <v>0</v>
      </c>
      <c r="DB178" s="142" t="e">
        <f>VLOOKUP(F178,Профиль!A178:BI1692,2,FALSE)</f>
        <v>#N/A</v>
      </c>
      <c r="DC178" s="142" t="str">
        <f>IF(DA178&gt;0,VLOOKUP(Бланк!$I$14,D178:F178,3,FALSE),"")</f>
        <v/>
      </c>
      <c r="DD178" s="142" t="e">
        <f t="shared" si="102"/>
        <v>#N/A</v>
      </c>
      <c r="DE178" s="142" t="e">
        <f t="shared" si="103"/>
        <v>#N/A</v>
      </c>
      <c r="DF178" s="142" t="str">
        <f>IF(ISERROR(DE178),"",INDEX(Профиль!$B$2:CV376,DE178,2))</f>
        <v/>
      </c>
      <c r="DG178" s="142" t="e">
        <f t="shared" si="104"/>
        <v>#N/A</v>
      </c>
      <c r="EA178" s="142">
        <f>IF(ISNUMBER(SEARCH(Бланк!$I$16,D178)),MAX($EA$1:EA177)+1,0)</f>
        <v>0</v>
      </c>
      <c r="EB178" s="142" t="e">
        <f>VLOOKUP(F178,Профиль!A178:CI1692,2,FALSE)</f>
        <v>#N/A</v>
      </c>
      <c r="EC178" s="142" t="str">
        <f>IF(EA178&gt;0,VLOOKUP(Бланк!$I$16,D178:F178,3,FALSE),"")</f>
        <v/>
      </c>
      <c r="ED178" s="142" t="e">
        <f t="shared" si="105"/>
        <v>#N/A</v>
      </c>
      <c r="EE178" s="142" t="e">
        <f t="shared" si="106"/>
        <v>#N/A</v>
      </c>
      <c r="EF178" s="142" t="str">
        <f>IF(ISERROR(EE178),"",INDEX(Профиль!$B$2:DV376,EE178,2))</f>
        <v/>
      </c>
      <c r="EG178" s="142" t="e">
        <f t="shared" si="107"/>
        <v>#N/A</v>
      </c>
      <c r="FA178" s="142">
        <f>IF(ISNUMBER(SEARCH(Бланк!$I$18,D178)),MAX($FA$1:FA177)+1,0)</f>
        <v>0</v>
      </c>
      <c r="FB178" s="142" t="e">
        <f>VLOOKUP(F178,Профиль!A178:DI1692,2,FALSE)</f>
        <v>#N/A</v>
      </c>
      <c r="FC178" s="142" t="str">
        <f>IF(FA178&gt;0,VLOOKUP(Бланк!$I$18,D178:F178,3,FALSE),"")</f>
        <v/>
      </c>
      <c r="FD178" s="142" t="e">
        <f t="shared" si="108"/>
        <v>#N/A</v>
      </c>
      <c r="FE178" s="142" t="e">
        <f t="shared" si="109"/>
        <v>#N/A</v>
      </c>
      <c r="FF178" s="142" t="str">
        <f>IF(ISERROR(FE178),"",INDEX(Профиль!$B$2:EV376,FE178,2))</f>
        <v/>
      </c>
      <c r="FG178" s="142" t="e">
        <f t="shared" si="110"/>
        <v>#N/A</v>
      </c>
      <c r="FI178" s="142" t="str">
        <f t="shared" si="111"/>
        <v/>
      </c>
      <c r="FJ178" s="142" t="e">
        <f t="shared" si="112"/>
        <v>#N/A</v>
      </c>
      <c r="GA178" s="142">
        <f>IF(ISNUMBER(SEARCH(Бланк!$I$20,D178)),MAX($GA$1:GA177)+1,0)</f>
        <v>0</v>
      </c>
      <c r="GB178" s="142" t="e">
        <f>VLOOKUP(F178,Профиль!A178:EI1692,2,FALSE)</f>
        <v>#N/A</v>
      </c>
      <c r="GC178" s="142" t="str">
        <f>IF(GA178&gt;0,VLOOKUP(Бланк!$I$20,D178:F178,3,FALSE),"")</f>
        <v/>
      </c>
      <c r="GD178" s="142" t="e">
        <f t="shared" si="113"/>
        <v>#N/A</v>
      </c>
      <c r="GE178" s="142" t="e">
        <f t="shared" si="114"/>
        <v>#N/A</v>
      </c>
      <c r="GF178" s="142" t="str">
        <f>IF(ISERROR(GE178),"",INDEX(Профиль!$B$2:FV376,GE178,2))</f>
        <v/>
      </c>
      <c r="GG178" s="142" t="e">
        <f t="shared" si="115"/>
        <v>#N/A</v>
      </c>
      <c r="GI178" s="142" t="str">
        <f t="shared" si="116"/>
        <v/>
      </c>
      <c r="GJ178" s="142" t="e">
        <f t="shared" si="117"/>
        <v>#N/A</v>
      </c>
      <c r="HA178" s="142">
        <f>IF(ISNUMBER(SEARCH(Бланк!$I$22,D178)),MAX($HA$1:HA177)+1,0)</f>
        <v>0</v>
      </c>
      <c r="HB178" s="142" t="e">
        <f>VLOOKUP(F178,Профиль!A178:FI1692,2,FALSE)</f>
        <v>#N/A</v>
      </c>
      <c r="HC178" s="142" t="str">
        <f>IF(HA178&gt;0,VLOOKUP(Бланк!$I$22,D178:F178,3,FALSE),"")</f>
        <v/>
      </c>
      <c r="HD178" s="142" t="e">
        <f t="shared" si="118"/>
        <v>#N/A</v>
      </c>
      <c r="HE178" s="142" t="e">
        <f t="shared" si="119"/>
        <v>#N/A</v>
      </c>
      <c r="HF178" s="142" t="str">
        <f>IF(ISERROR(HE178),"",INDEX(Профиль!$B$2:GV376,HE178,2))</f>
        <v/>
      </c>
      <c r="HG178" s="142" t="e">
        <f t="shared" si="120"/>
        <v>#N/A</v>
      </c>
      <c r="IA178" s="142">
        <f>IF(ISNUMBER(SEARCH(Бланк!$I$24,D178)),MAX($IA$1:IA177)+1,0)</f>
        <v>0</v>
      </c>
      <c r="IB178" s="142" t="e">
        <f>VLOOKUP(F178,Профиль!A178:GI1692,2,FALSE)</f>
        <v>#N/A</v>
      </c>
      <c r="IC178" s="142" t="str">
        <f>IF(IA178&gt;0,VLOOKUP(Бланк!$I$24,D178:F178,3,FALSE),"")</f>
        <v/>
      </c>
      <c r="ID178" s="142" t="e">
        <f t="shared" si="121"/>
        <v>#N/A</v>
      </c>
      <c r="IE178" s="142" t="e">
        <f t="shared" si="122"/>
        <v>#N/A</v>
      </c>
      <c r="IF178" s="142" t="str">
        <f>IF(ISERROR(IE178),"",INDEX(Профиль!$B$2:HV376,IE178,2))</f>
        <v/>
      </c>
      <c r="IG178" s="142" t="e">
        <f>VLOOKUP(ROW(EA177),IA$2:$IC$201,3,FALSE)</f>
        <v>#N/A</v>
      </c>
      <c r="IJ178" s="142" t="e">
        <f t="shared" si="123"/>
        <v>#N/A</v>
      </c>
    </row>
    <row r="179" spans="1:244" x14ac:dyDescent="0.25">
      <c r="A179" s="142">
        <v>179</v>
      </c>
      <c r="B179" s="142">
        <f>IF(AND($E$1="ПУСТО",Профиль!B179&lt;&gt;""),MAX($B$1:B178)+1,IF(ISNUMBER(SEARCH($E$1,Профиль!G179)),MAX($B$1:B178)+1,0))</f>
        <v>0</v>
      </c>
      <c r="D179" s="142" t="str">
        <f>IF(ISERROR(F179),"",INDEX(Профиль!$B$2:$E$1001,F179,1))</f>
        <v/>
      </c>
      <c r="E179" s="142" t="str">
        <f>IF(ISERROR(F179),"",INDEX(Профиль!$B$2:$E$1001,F179,2))</f>
        <v/>
      </c>
      <c r="F179" s="142" t="e">
        <f>MATCH(ROW(A178),$B$2:B185,0)</f>
        <v>#N/A</v>
      </c>
      <c r="G179" s="142" t="str">
        <f>IF(AND(COUNTIF(D$2:D179,D179)=1,D179&lt;&gt;""),COUNT(G$1:G178)+1,"")</f>
        <v/>
      </c>
      <c r="H179" s="142" t="str">
        <f t="shared" si="88"/>
        <v/>
      </c>
      <c r="I179" s="142" t="e">
        <f t="shared" si="89"/>
        <v>#N/A</v>
      </c>
      <c r="J179" s="142">
        <f>IF(ISNUMBER(SEARCH(Бланк!$I$6,D179)),MAX($J$1:J178)+1,0)</f>
        <v>0</v>
      </c>
      <c r="K179" s="142" t="e">
        <f>VLOOKUP(F179,Профиль!A179:AI1693,2,FALSE)</f>
        <v>#N/A</v>
      </c>
      <c r="L179" s="142" t="str">
        <f>IF(J179&gt;0,VLOOKUP(Бланк!$I$6,D179:F189,3,FALSE),"")</f>
        <v/>
      </c>
      <c r="M179" s="142" t="e">
        <f t="shared" si="90"/>
        <v>#N/A</v>
      </c>
      <c r="N179" s="142" t="e">
        <f t="shared" si="91"/>
        <v>#N/A</v>
      </c>
      <c r="O179" s="142" t="str">
        <f>IF(ISERROR(N179),"",INDEX(Профиль!$B$2:DD15183,N179,2))</f>
        <v/>
      </c>
      <c r="P179" s="142" t="e">
        <f t="shared" si="92"/>
        <v>#N/A</v>
      </c>
      <c r="Q179" s="142">
        <f>IF(ISNUMBER(SEARCH(Бланк!$K$6,O179)),MAX($Q$1:Q178)+1,0)</f>
        <v>0</v>
      </c>
      <c r="R179" s="142" t="str">
        <f t="shared" si="93"/>
        <v/>
      </c>
      <c r="S179" s="142" t="e">
        <f t="shared" si="94"/>
        <v>#N/A</v>
      </c>
      <c r="AA179" s="142">
        <f>IF(ISNUMBER(SEARCH(Бланк!$I$8,D179)),MAX($AA$1:AA178)+1,0)</f>
        <v>0</v>
      </c>
      <c r="AB179" s="142" t="e">
        <f>VLOOKUP(F179,Профиль!A179:AI1693,2,FALSE)</f>
        <v>#N/A</v>
      </c>
      <c r="AC179" s="142" t="str">
        <f>IF(AA179&gt;0,VLOOKUP(Бланк!$I$8,D179:F179,3,FALSE),"")</f>
        <v/>
      </c>
      <c r="AD179" s="142" t="e">
        <f t="shared" si="95"/>
        <v>#N/A</v>
      </c>
      <c r="BA179" s="142">
        <f>IF(ISNUMBER(SEARCH(Бланк!$I$10,D179)),MAX($BA$1:BA178)+1,0)</f>
        <v>0</v>
      </c>
      <c r="BB179" s="142" t="e">
        <f>VLOOKUP(F179,Профиль!A179:AI1693,2,FALSE)</f>
        <v>#N/A</v>
      </c>
      <c r="BC179" s="142" t="str">
        <f>IF(BA179&gt;0,VLOOKUP(Бланк!$I$10,D179:F179,3,FALSE),"")</f>
        <v/>
      </c>
      <c r="BD179" s="142" t="e">
        <f t="shared" si="96"/>
        <v>#N/A</v>
      </c>
      <c r="BE179" s="142" t="e">
        <f t="shared" si="97"/>
        <v>#N/A</v>
      </c>
      <c r="CA179" s="142">
        <f>IF(ISNUMBER(SEARCH(Бланк!$I$12,D179)),MAX($CA$1:CA178)+1,0)</f>
        <v>0</v>
      </c>
      <c r="CB179" s="142" t="e">
        <f>VLOOKUP(F179,Профиль!A179:AI1693,2,FALSE)</f>
        <v>#N/A</v>
      </c>
      <c r="CC179" s="142" t="str">
        <f>IF(CA179&gt;0,VLOOKUP(Бланк!$I$12,D179:F179,3,FALSE),"")</f>
        <v/>
      </c>
      <c r="CD179" s="142" t="e">
        <f t="shared" si="98"/>
        <v>#N/A</v>
      </c>
      <c r="CE179" s="142" t="e">
        <f t="shared" si="99"/>
        <v>#N/A</v>
      </c>
      <c r="CF179" s="142" t="str">
        <f>IF(ISERROR(CE179),"",INDEX(Профиль!$B$2:BV377,CE179,2))</f>
        <v/>
      </c>
      <c r="CG179" s="142" t="e">
        <f t="shared" si="100"/>
        <v>#N/A</v>
      </c>
      <c r="CI179" s="142" t="str">
        <f t="shared" si="101"/>
        <v/>
      </c>
      <c r="DA179" s="142">
        <f>IF(ISNUMBER(SEARCH(Бланк!$I$14,D179)),MAX($DA$1:DA178)+1,0)</f>
        <v>0</v>
      </c>
      <c r="DB179" s="142" t="e">
        <f>VLOOKUP(F179,Профиль!A179:BI1693,2,FALSE)</f>
        <v>#N/A</v>
      </c>
      <c r="DC179" s="142" t="str">
        <f>IF(DA179&gt;0,VLOOKUP(Бланк!$I$14,D179:F179,3,FALSE),"")</f>
        <v/>
      </c>
      <c r="DD179" s="142" t="e">
        <f t="shared" si="102"/>
        <v>#N/A</v>
      </c>
      <c r="DE179" s="142" t="e">
        <f t="shared" si="103"/>
        <v>#N/A</v>
      </c>
      <c r="DF179" s="142" t="str">
        <f>IF(ISERROR(DE179),"",INDEX(Профиль!$B$2:CV377,DE179,2))</f>
        <v/>
      </c>
      <c r="DG179" s="142" t="e">
        <f t="shared" si="104"/>
        <v>#N/A</v>
      </c>
      <c r="EA179" s="142">
        <f>IF(ISNUMBER(SEARCH(Бланк!$I$16,D179)),MAX($EA$1:EA178)+1,0)</f>
        <v>0</v>
      </c>
      <c r="EB179" s="142" t="e">
        <f>VLOOKUP(F179,Профиль!A179:CI1693,2,FALSE)</f>
        <v>#N/A</v>
      </c>
      <c r="EC179" s="142" t="str">
        <f>IF(EA179&gt;0,VLOOKUP(Бланк!$I$16,D179:F179,3,FALSE),"")</f>
        <v/>
      </c>
      <c r="ED179" s="142" t="e">
        <f t="shared" si="105"/>
        <v>#N/A</v>
      </c>
      <c r="EE179" s="142" t="e">
        <f t="shared" si="106"/>
        <v>#N/A</v>
      </c>
      <c r="EF179" s="142" t="str">
        <f>IF(ISERROR(EE179),"",INDEX(Профиль!$B$2:DV377,EE179,2))</f>
        <v/>
      </c>
      <c r="EG179" s="142" t="e">
        <f t="shared" si="107"/>
        <v>#N/A</v>
      </c>
      <c r="FA179" s="142">
        <f>IF(ISNUMBER(SEARCH(Бланк!$I$18,D179)),MAX($FA$1:FA178)+1,0)</f>
        <v>0</v>
      </c>
      <c r="FB179" s="142" t="e">
        <f>VLOOKUP(F179,Профиль!A179:DI1693,2,FALSE)</f>
        <v>#N/A</v>
      </c>
      <c r="FC179" s="142" t="str">
        <f>IF(FA179&gt;0,VLOOKUP(Бланк!$I$18,D179:F179,3,FALSE),"")</f>
        <v/>
      </c>
      <c r="FD179" s="142" t="e">
        <f t="shared" si="108"/>
        <v>#N/A</v>
      </c>
      <c r="FE179" s="142" t="e">
        <f t="shared" si="109"/>
        <v>#N/A</v>
      </c>
      <c r="FF179" s="142" t="str">
        <f>IF(ISERROR(FE179),"",INDEX(Профиль!$B$2:EV377,FE179,2))</f>
        <v/>
      </c>
      <c r="FG179" s="142" t="e">
        <f t="shared" si="110"/>
        <v>#N/A</v>
      </c>
      <c r="FI179" s="142" t="str">
        <f t="shared" si="111"/>
        <v/>
      </c>
      <c r="FJ179" s="142" t="e">
        <f t="shared" si="112"/>
        <v>#N/A</v>
      </c>
      <c r="GA179" s="142">
        <f>IF(ISNUMBER(SEARCH(Бланк!$I$20,D179)),MAX($GA$1:GA178)+1,0)</f>
        <v>0</v>
      </c>
      <c r="GB179" s="142" t="e">
        <f>VLOOKUP(F179,Профиль!A179:EI1693,2,FALSE)</f>
        <v>#N/A</v>
      </c>
      <c r="GC179" s="142" t="str">
        <f>IF(GA179&gt;0,VLOOKUP(Бланк!$I$20,D179:F179,3,FALSE),"")</f>
        <v/>
      </c>
      <c r="GD179" s="142" t="e">
        <f t="shared" si="113"/>
        <v>#N/A</v>
      </c>
      <c r="GE179" s="142" t="e">
        <f t="shared" si="114"/>
        <v>#N/A</v>
      </c>
      <c r="GF179" s="142" t="str">
        <f>IF(ISERROR(GE179),"",INDEX(Профиль!$B$2:FV377,GE179,2))</f>
        <v/>
      </c>
      <c r="GG179" s="142" t="e">
        <f t="shared" si="115"/>
        <v>#N/A</v>
      </c>
      <c r="GI179" s="142" t="str">
        <f t="shared" si="116"/>
        <v/>
      </c>
      <c r="GJ179" s="142" t="e">
        <f t="shared" si="117"/>
        <v>#N/A</v>
      </c>
      <c r="HA179" s="142">
        <f>IF(ISNUMBER(SEARCH(Бланк!$I$22,D179)),MAX($HA$1:HA178)+1,0)</f>
        <v>0</v>
      </c>
      <c r="HB179" s="142" t="e">
        <f>VLOOKUP(F179,Профиль!A179:FI1693,2,FALSE)</f>
        <v>#N/A</v>
      </c>
      <c r="HC179" s="142" t="str">
        <f>IF(HA179&gt;0,VLOOKUP(Бланк!$I$22,D179:F179,3,FALSE),"")</f>
        <v/>
      </c>
      <c r="HD179" s="142" t="e">
        <f t="shared" si="118"/>
        <v>#N/A</v>
      </c>
      <c r="HE179" s="142" t="e">
        <f t="shared" si="119"/>
        <v>#N/A</v>
      </c>
      <c r="HF179" s="142" t="str">
        <f>IF(ISERROR(HE179),"",INDEX(Профиль!$B$2:GV377,HE179,2))</f>
        <v/>
      </c>
      <c r="HG179" s="142" t="e">
        <f t="shared" si="120"/>
        <v>#N/A</v>
      </c>
      <c r="IA179" s="142">
        <f>IF(ISNUMBER(SEARCH(Бланк!$I$24,D179)),MAX($IA$1:IA178)+1,0)</f>
        <v>0</v>
      </c>
      <c r="IB179" s="142" t="e">
        <f>VLOOKUP(F179,Профиль!A179:GI1693,2,FALSE)</f>
        <v>#N/A</v>
      </c>
      <c r="IC179" s="142" t="str">
        <f>IF(IA179&gt;0,VLOOKUP(Бланк!$I$24,D179:F179,3,FALSE),"")</f>
        <v/>
      </c>
      <c r="ID179" s="142" t="e">
        <f t="shared" si="121"/>
        <v>#N/A</v>
      </c>
      <c r="IE179" s="142" t="e">
        <f t="shared" si="122"/>
        <v>#N/A</v>
      </c>
      <c r="IF179" s="142" t="str">
        <f>IF(ISERROR(IE179),"",INDEX(Профиль!$B$2:HV377,IE179,2))</f>
        <v/>
      </c>
      <c r="IG179" s="142" t="e">
        <f>VLOOKUP(ROW(EA178),IA$2:$IC$201,3,FALSE)</f>
        <v>#N/A</v>
      </c>
      <c r="IJ179" s="142" t="e">
        <f t="shared" si="123"/>
        <v>#N/A</v>
      </c>
    </row>
    <row r="180" spans="1:244" x14ac:dyDescent="0.25">
      <c r="A180" s="142">
        <v>180</v>
      </c>
      <c r="B180" s="142">
        <f>IF(AND($E$1="ПУСТО",Профиль!B180&lt;&gt;""),MAX($B$1:B179)+1,IF(ISNUMBER(SEARCH($E$1,Профиль!G180)),MAX($B$1:B179)+1,0))</f>
        <v>0</v>
      </c>
      <c r="D180" s="142" t="str">
        <f>IF(ISERROR(F180),"",INDEX(Профиль!$B$2:$E$1001,F180,1))</f>
        <v/>
      </c>
      <c r="E180" s="142" t="str">
        <f>IF(ISERROR(F180),"",INDEX(Профиль!$B$2:$E$1001,F180,2))</f>
        <v/>
      </c>
      <c r="F180" s="142" t="e">
        <f>MATCH(ROW(A179),$B$2:B186,0)</f>
        <v>#N/A</v>
      </c>
      <c r="G180" s="142" t="str">
        <f>IF(AND(COUNTIF(D$2:D180,D180)=1,D180&lt;&gt;""),COUNT(G$1:G179)+1,"")</f>
        <v/>
      </c>
      <c r="H180" s="142" t="str">
        <f t="shared" si="88"/>
        <v/>
      </c>
      <c r="I180" s="142" t="e">
        <f t="shared" si="89"/>
        <v>#N/A</v>
      </c>
      <c r="J180" s="142">
        <f>IF(ISNUMBER(SEARCH(Бланк!$I$6,D180)),MAX($J$1:J179)+1,0)</f>
        <v>0</v>
      </c>
      <c r="K180" s="142" t="e">
        <f>VLOOKUP(F180,Профиль!A180:AI1694,2,FALSE)</f>
        <v>#N/A</v>
      </c>
      <c r="L180" s="142" t="str">
        <f>IF(J180&gt;0,VLOOKUP(Бланк!$I$6,D180:F190,3,FALSE),"")</f>
        <v/>
      </c>
      <c r="M180" s="142" t="e">
        <f t="shared" si="90"/>
        <v>#N/A</v>
      </c>
      <c r="N180" s="142" t="e">
        <f t="shared" si="91"/>
        <v>#N/A</v>
      </c>
      <c r="O180" s="142" t="str">
        <f>IF(ISERROR(N180),"",INDEX(Профиль!$B$2:DD15184,N180,2))</f>
        <v/>
      </c>
      <c r="P180" s="142" t="e">
        <f t="shared" si="92"/>
        <v>#N/A</v>
      </c>
      <c r="Q180" s="142">
        <f>IF(ISNUMBER(SEARCH(Бланк!$K$6,O180)),MAX($Q$1:Q179)+1,0)</f>
        <v>0</v>
      </c>
      <c r="R180" s="142" t="str">
        <f t="shared" si="93"/>
        <v/>
      </c>
      <c r="S180" s="142" t="e">
        <f t="shared" si="94"/>
        <v>#N/A</v>
      </c>
      <c r="AA180" s="142">
        <f>IF(ISNUMBER(SEARCH(Бланк!$I$8,D180)),MAX($AA$1:AA179)+1,0)</f>
        <v>0</v>
      </c>
      <c r="AB180" s="142" t="e">
        <f>VLOOKUP(F180,Профиль!A180:AI1694,2,FALSE)</f>
        <v>#N/A</v>
      </c>
      <c r="AC180" s="142" t="str">
        <f>IF(AA180&gt;0,VLOOKUP(Бланк!$I$8,D180:F180,3,FALSE),"")</f>
        <v/>
      </c>
      <c r="AD180" s="142" t="e">
        <f t="shared" si="95"/>
        <v>#N/A</v>
      </c>
      <c r="BA180" s="142">
        <f>IF(ISNUMBER(SEARCH(Бланк!$I$10,D180)),MAX($BA$1:BA179)+1,0)</f>
        <v>0</v>
      </c>
      <c r="BB180" s="142" t="e">
        <f>VLOOKUP(F180,Профиль!A180:AI1694,2,FALSE)</f>
        <v>#N/A</v>
      </c>
      <c r="BC180" s="142" t="str">
        <f>IF(BA180&gt;0,VLOOKUP(Бланк!$I$10,D180:F180,3,FALSE),"")</f>
        <v/>
      </c>
      <c r="BD180" s="142" t="e">
        <f t="shared" si="96"/>
        <v>#N/A</v>
      </c>
      <c r="BE180" s="142" t="e">
        <f t="shared" si="97"/>
        <v>#N/A</v>
      </c>
      <c r="CA180" s="142">
        <f>IF(ISNUMBER(SEARCH(Бланк!$I$12,D180)),MAX($CA$1:CA179)+1,0)</f>
        <v>0</v>
      </c>
      <c r="CB180" s="142" t="e">
        <f>VLOOKUP(F180,Профиль!A180:AI1694,2,FALSE)</f>
        <v>#N/A</v>
      </c>
      <c r="CC180" s="142" t="str">
        <f>IF(CA180&gt;0,VLOOKUP(Бланк!$I$12,D180:F180,3,FALSE),"")</f>
        <v/>
      </c>
      <c r="CD180" s="142" t="e">
        <f t="shared" si="98"/>
        <v>#N/A</v>
      </c>
      <c r="CE180" s="142" t="e">
        <f t="shared" si="99"/>
        <v>#N/A</v>
      </c>
      <c r="CF180" s="142" t="str">
        <f>IF(ISERROR(CE180),"",INDEX(Профиль!$B$2:BV378,CE180,2))</f>
        <v/>
      </c>
      <c r="CG180" s="142" t="e">
        <f t="shared" si="100"/>
        <v>#N/A</v>
      </c>
      <c r="CI180" s="142" t="str">
        <f t="shared" si="101"/>
        <v/>
      </c>
      <c r="DA180" s="142">
        <f>IF(ISNUMBER(SEARCH(Бланк!$I$14,D180)),MAX($DA$1:DA179)+1,0)</f>
        <v>0</v>
      </c>
      <c r="DB180" s="142" t="e">
        <f>VLOOKUP(F180,Профиль!A180:BI1694,2,FALSE)</f>
        <v>#N/A</v>
      </c>
      <c r="DC180" s="142" t="str">
        <f>IF(DA180&gt;0,VLOOKUP(Бланк!$I$14,D180:F180,3,FALSE),"")</f>
        <v/>
      </c>
      <c r="DD180" s="142" t="e">
        <f t="shared" si="102"/>
        <v>#N/A</v>
      </c>
      <c r="DE180" s="142" t="e">
        <f t="shared" si="103"/>
        <v>#N/A</v>
      </c>
      <c r="DF180" s="142" t="str">
        <f>IF(ISERROR(DE180),"",INDEX(Профиль!$B$2:CV378,DE180,2))</f>
        <v/>
      </c>
      <c r="DG180" s="142" t="e">
        <f t="shared" si="104"/>
        <v>#N/A</v>
      </c>
      <c r="EA180" s="142">
        <f>IF(ISNUMBER(SEARCH(Бланк!$I$16,D180)),MAX($EA$1:EA179)+1,0)</f>
        <v>0</v>
      </c>
      <c r="EB180" s="142" t="e">
        <f>VLOOKUP(F180,Профиль!A180:CI1694,2,FALSE)</f>
        <v>#N/A</v>
      </c>
      <c r="EC180" s="142" t="str">
        <f>IF(EA180&gt;0,VLOOKUP(Бланк!$I$16,D180:F180,3,FALSE),"")</f>
        <v/>
      </c>
      <c r="ED180" s="142" t="e">
        <f t="shared" si="105"/>
        <v>#N/A</v>
      </c>
      <c r="EE180" s="142" t="e">
        <f t="shared" si="106"/>
        <v>#N/A</v>
      </c>
      <c r="EF180" s="142" t="str">
        <f>IF(ISERROR(EE180),"",INDEX(Профиль!$B$2:DV378,EE180,2))</f>
        <v/>
      </c>
      <c r="EG180" s="142" t="e">
        <f t="shared" si="107"/>
        <v>#N/A</v>
      </c>
      <c r="FA180" s="142">
        <f>IF(ISNUMBER(SEARCH(Бланк!$I$18,D180)),MAX($FA$1:FA179)+1,0)</f>
        <v>0</v>
      </c>
      <c r="FB180" s="142" t="e">
        <f>VLOOKUP(F180,Профиль!A180:DI1694,2,FALSE)</f>
        <v>#N/A</v>
      </c>
      <c r="FC180" s="142" t="str">
        <f>IF(FA180&gt;0,VLOOKUP(Бланк!$I$18,D180:F180,3,FALSE),"")</f>
        <v/>
      </c>
      <c r="FD180" s="142" t="e">
        <f t="shared" si="108"/>
        <v>#N/A</v>
      </c>
      <c r="FE180" s="142" t="e">
        <f t="shared" si="109"/>
        <v>#N/A</v>
      </c>
      <c r="FF180" s="142" t="str">
        <f>IF(ISERROR(FE180),"",INDEX(Профиль!$B$2:EV378,FE180,2))</f>
        <v/>
      </c>
      <c r="FG180" s="142" t="e">
        <f t="shared" si="110"/>
        <v>#N/A</v>
      </c>
      <c r="FI180" s="142" t="str">
        <f t="shared" si="111"/>
        <v/>
      </c>
      <c r="FJ180" s="142" t="e">
        <f t="shared" si="112"/>
        <v>#N/A</v>
      </c>
      <c r="GA180" s="142">
        <f>IF(ISNUMBER(SEARCH(Бланк!$I$20,D180)),MAX($GA$1:GA179)+1,0)</f>
        <v>0</v>
      </c>
      <c r="GB180" s="142" t="e">
        <f>VLOOKUP(F180,Профиль!A180:EI1694,2,FALSE)</f>
        <v>#N/A</v>
      </c>
      <c r="GC180" s="142" t="str">
        <f>IF(GA180&gt;0,VLOOKUP(Бланк!$I$20,D180:F180,3,FALSE),"")</f>
        <v/>
      </c>
      <c r="GD180" s="142" t="e">
        <f t="shared" si="113"/>
        <v>#N/A</v>
      </c>
      <c r="GE180" s="142" t="e">
        <f t="shared" si="114"/>
        <v>#N/A</v>
      </c>
      <c r="GF180" s="142" t="str">
        <f>IF(ISERROR(GE180),"",INDEX(Профиль!$B$2:FV378,GE180,2))</f>
        <v/>
      </c>
      <c r="GG180" s="142" t="e">
        <f t="shared" si="115"/>
        <v>#N/A</v>
      </c>
      <c r="GI180" s="142" t="str">
        <f t="shared" si="116"/>
        <v/>
      </c>
      <c r="GJ180" s="142" t="e">
        <f t="shared" si="117"/>
        <v>#N/A</v>
      </c>
      <c r="HA180" s="142">
        <f>IF(ISNUMBER(SEARCH(Бланк!$I$22,D180)),MAX($HA$1:HA179)+1,0)</f>
        <v>0</v>
      </c>
      <c r="HB180" s="142" t="e">
        <f>VLOOKUP(F180,Профиль!A180:FI1694,2,FALSE)</f>
        <v>#N/A</v>
      </c>
      <c r="HC180" s="142" t="str">
        <f>IF(HA180&gt;0,VLOOKUP(Бланк!$I$22,D180:F180,3,FALSE),"")</f>
        <v/>
      </c>
      <c r="HD180" s="142" t="e">
        <f t="shared" si="118"/>
        <v>#N/A</v>
      </c>
      <c r="HE180" s="142" t="e">
        <f t="shared" si="119"/>
        <v>#N/A</v>
      </c>
      <c r="HF180" s="142" t="str">
        <f>IF(ISERROR(HE180),"",INDEX(Профиль!$B$2:GV378,HE180,2))</f>
        <v/>
      </c>
      <c r="HG180" s="142" t="e">
        <f t="shared" si="120"/>
        <v>#N/A</v>
      </c>
      <c r="IA180" s="142">
        <f>IF(ISNUMBER(SEARCH(Бланк!$I$24,D180)),MAX($IA$1:IA179)+1,0)</f>
        <v>0</v>
      </c>
      <c r="IB180" s="142" t="e">
        <f>VLOOKUP(F180,Профиль!A180:GI1694,2,FALSE)</f>
        <v>#N/A</v>
      </c>
      <c r="IC180" s="142" t="str">
        <f>IF(IA180&gt;0,VLOOKUP(Бланк!$I$24,D180:F180,3,FALSE),"")</f>
        <v/>
      </c>
      <c r="ID180" s="142" t="e">
        <f t="shared" si="121"/>
        <v>#N/A</v>
      </c>
      <c r="IE180" s="142" t="e">
        <f t="shared" si="122"/>
        <v>#N/A</v>
      </c>
      <c r="IF180" s="142" t="str">
        <f>IF(ISERROR(IE180),"",INDEX(Профиль!$B$2:HV378,IE180,2))</f>
        <v/>
      </c>
      <c r="IG180" s="142" t="e">
        <f>VLOOKUP(ROW(EA179),IA$2:$IC$201,3,FALSE)</f>
        <v>#N/A</v>
      </c>
      <c r="IJ180" s="142" t="e">
        <f t="shared" si="123"/>
        <v>#N/A</v>
      </c>
    </row>
    <row r="181" spans="1:244" x14ac:dyDescent="0.25">
      <c r="A181" s="142">
        <v>181</v>
      </c>
      <c r="B181" s="142">
        <f>IF(AND($E$1="ПУСТО",Профиль!B181&lt;&gt;""),MAX($B$1:B180)+1,IF(ISNUMBER(SEARCH($E$1,Профиль!G181)),MAX($B$1:B180)+1,0))</f>
        <v>0</v>
      </c>
      <c r="D181" s="142" t="str">
        <f>IF(ISERROR(F181),"",INDEX(Профиль!$B$2:$E$1001,F181,1))</f>
        <v/>
      </c>
      <c r="E181" s="142" t="str">
        <f>IF(ISERROR(F181),"",INDEX(Профиль!$B$2:$E$1001,F181,2))</f>
        <v/>
      </c>
      <c r="F181" s="142" t="e">
        <f>MATCH(ROW(A180),$B$2:B187,0)</f>
        <v>#N/A</v>
      </c>
      <c r="G181" s="142" t="str">
        <f>IF(AND(COUNTIF(D$2:D181,D181)=1,D181&lt;&gt;""),COUNT(G$1:G180)+1,"")</f>
        <v/>
      </c>
      <c r="H181" s="142" t="str">
        <f t="shared" si="88"/>
        <v/>
      </c>
      <c r="I181" s="142" t="e">
        <f t="shared" si="89"/>
        <v>#N/A</v>
      </c>
      <c r="J181" s="142">
        <f>IF(ISNUMBER(SEARCH(Бланк!$I$6,D181)),MAX($J$1:J180)+1,0)</f>
        <v>0</v>
      </c>
      <c r="K181" s="142" t="e">
        <f>VLOOKUP(F181,Профиль!A181:AI1695,2,FALSE)</f>
        <v>#N/A</v>
      </c>
      <c r="L181" s="142" t="str">
        <f>IF(J181&gt;0,VLOOKUP(Бланк!$I$6,D181:F191,3,FALSE),"")</f>
        <v/>
      </c>
      <c r="M181" s="142" t="e">
        <f t="shared" si="90"/>
        <v>#N/A</v>
      </c>
      <c r="N181" s="142" t="e">
        <f t="shared" si="91"/>
        <v>#N/A</v>
      </c>
      <c r="O181" s="142" t="str">
        <f>IF(ISERROR(N181),"",INDEX(Профиль!$B$2:DD15185,N181,2))</f>
        <v/>
      </c>
      <c r="P181" s="142" t="e">
        <f t="shared" si="92"/>
        <v>#N/A</v>
      </c>
      <c r="Q181" s="142">
        <f>IF(ISNUMBER(SEARCH(Бланк!$K$6,O181)),MAX($Q$1:Q180)+1,0)</f>
        <v>0</v>
      </c>
      <c r="R181" s="142" t="str">
        <f t="shared" si="93"/>
        <v/>
      </c>
      <c r="S181" s="142" t="e">
        <f t="shared" si="94"/>
        <v>#N/A</v>
      </c>
      <c r="AA181" s="142">
        <f>IF(ISNUMBER(SEARCH(Бланк!$I$8,D181)),MAX($AA$1:AA180)+1,0)</f>
        <v>0</v>
      </c>
      <c r="AB181" s="142" t="e">
        <f>VLOOKUP(F181,Профиль!A181:AI1695,2,FALSE)</f>
        <v>#N/A</v>
      </c>
      <c r="AC181" s="142" t="str">
        <f>IF(AA181&gt;0,VLOOKUP(Бланк!$I$8,D181:F181,3,FALSE),"")</f>
        <v/>
      </c>
      <c r="AD181" s="142" t="e">
        <f t="shared" si="95"/>
        <v>#N/A</v>
      </c>
      <c r="BA181" s="142">
        <f>IF(ISNUMBER(SEARCH(Бланк!$I$10,D181)),MAX($BA$1:BA180)+1,0)</f>
        <v>0</v>
      </c>
      <c r="BB181" s="142" t="e">
        <f>VLOOKUP(F181,Профиль!A181:AI1695,2,FALSE)</f>
        <v>#N/A</v>
      </c>
      <c r="BC181" s="142" t="str">
        <f>IF(BA181&gt;0,VLOOKUP(Бланк!$I$10,D181:F181,3,FALSE),"")</f>
        <v/>
      </c>
      <c r="BD181" s="142" t="e">
        <f t="shared" si="96"/>
        <v>#N/A</v>
      </c>
      <c r="BE181" s="142" t="e">
        <f t="shared" si="97"/>
        <v>#N/A</v>
      </c>
      <c r="CA181" s="142">
        <f>IF(ISNUMBER(SEARCH(Бланк!$I$12,D181)),MAX($CA$1:CA180)+1,0)</f>
        <v>0</v>
      </c>
      <c r="CB181" s="142" t="e">
        <f>VLOOKUP(F181,Профиль!A181:AI1695,2,FALSE)</f>
        <v>#N/A</v>
      </c>
      <c r="CC181" s="142" t="str">
        <f>IF(CA181&gt;0,VLOOKUP(Бланк!$I$12,D181:F181,3,FALSE),"")</f>
        <v/>
      </c>
      <c r="CD181" s="142" t="e">
        <f t="shared" si="98"/>
        <v>#N/A</v>
      </c>
      <c r="CE181" s="142" t="e">
        <f t="shared" si="99"/>
        <v>#N/A</v>
      </c>
      <c r="CF181" s="142" t="str">
        <f>IF(ISERROR(CE181),"",INDEX(Профиль!$B$2:BV379,CE181,2))</f>
        <v/>
      </c>
      <c r="CG181" s="142" t="e">
        <f t="shared" si="100"/>
        <v>#N/A</v>
      </c>
      <c r="CI181" s="142" t="str">
        <f t="shared" si="101"/>
        <v/>
      </c>
      <c r="DA181" s="142">
        <f>IF(ISNUMBER(SEARCH(Бланк!$I$14,D181)),MAX($DA$1:DA180)+1,0)</f>
        <v>0</v>
      </c>
      <c r="DB181" s="142" t="e">
        <f>VLOOKUP(F181,Профиль!A181:BI1695,2,FALSE)</f>
        <v>#N/A</v>
      </c>
      <c r="DC181" s="142" t="str">
        <f>IF(DA181&gt;0,VLOOKUP(Бланк!$I$14,D181:F181,3,FALSE),"")</f>
        <v/>
      </c>
      <c r="DD181" s="142" t="e">
        <f t="shared" si="102"/>
        <v>#N/A</v>
      </c>
      <c r="DE181" s="142" t="e">
        <f t="shared" si="103"/>
        <v>#N/A</v>
      </c>
      <c r="DF181" s="142" t="str">
        <f>IF(ISERROR(DE181),"",INDEX(Профиль!$B$2:CV379,DE181,2))</f>
        <v/>
      </c>
      <c r="DG181" s="142" t="e">
        <f t="shared" si="104"/>
        <v>#N/A</v>
      </c>
      <c r="EA181" s="142">
        <f>IF(ISNUMBER(SEARCH(Бланк!$I$16,D181)),MAX($EA$1:EA180)+1,0)</f>
        <v>0</v>
      </c>
      <c r="EB181" s="142" t="e">
        <f>VLOOKUP(F181,Профиль!A181:CI1695,2,FALSE)</f>
        <v>#N/A</v>
      </c>
      <c r="EC181" s="142" t="str">
        <f>IF(EA181&gt;0,VLOOKUP(Бланк!$I$16,D181:F181,3,FALSE),"")</f>
        <v/>
      </c>
      <c r="ED181" s="142" t="e">
        <f t="shared" si="105"/>
        <v>#N/A</v>
      </c>
      <c r="EE181" s="142" t="e">
        <f t="shared" si="106"/>
        <v>#N/A</v>
      </c>
      <c r="EF181" s="142" t="str">
        <f>IF(ISERROR(EE181),"",INDEX(Профиль!$B$2:DV379,EE181,2))</f>
        <v/>
      </c>
      <c r="EG181" s="142" t="e">
        <f t="shared" si="107"/>
        <v>#N/A</v>
      </c>
      <c r="FA181" s="142">
        <f>IF(ISNUMBER(SEARCH(Бланк!$I$18,D181)),MAX($FA$1:FA180)+1,0)</f>
        <v>0</v>
      </c>
      <c r="FB181" s="142" t="e">
        <f>VLOOKUP(F181,Профиль!A181:DI1695,2,FALSE)</f>
        <v>#N/A</v>
      </c>
      <c r="FC181" s="142" t="str">
        <f>IF(FA181&gt;0,VLOOKUP(Бланк!$I$18,D181:F181,3,FALSE),"")</f>
        <v/>
      </c>
      <c r="FD181" s="142" t="e">
        <f t="shared" si="108"/>
        <v>#N/A</v>
      </c>
      <c r="FE181" s="142" t="e">
        <f t="shared" si="109"/>
        <v>#N/A</v>
      </c>
      <c r="FF181" s="142" t="str">
        <f>IF(ISERROR(FE181),"",INDEX(Профиль!$B$2:EV379,FE181,2))</f>
        <v/>
      </c>
      <c r="FG181" s="142" t="e">
        <f t="shared" si="110"/>
        <v>#N/A</v>
      </c>
      <c r="FI181" s="142" t="str">
        <f t="shared" si="111"/>
        <v/>
      </c>
      <c r="FJ181" s="142" t="e">
        <f t="shared" si="112"/>
        <v>#N/A</v>
      </c>
      <c r="GA181" s="142">
        <f>IF(ISNUMBER(SEARCH(Бланк!$I$20,D181)),MAX($GA$1:GA180)+1,0)</f>
        <v>0</v>
      </c>
      <c r="GB181" s="142" t="e">
        <f>VLOOKUP(F181,Профиль!A181:EI1695,2,FALSE)</f>
        <v>#N/A</v>
      </c>
      <c r="GC181" s="142" t="str">
        <f>IF(GA181&gt;0,VLOOKUP(Бланк!$I$20,D181:F181,3,FALSE),"")</f>
        <v/>
      </c>
      <c r="GD181" s="142" t="e">
        <f t="shared" si="113"/>
        <v>#N/A</v>
      </c>
      <c r="GE181" s="142" t="e">
        <f t="shared" si="114"/>
        <v>#N/A</v>
      </c>
      <c r="GF181" s="142" t="str">
        <f>IF(ISERROR(GE181),"",INDEX(Профиль!$B$2:FV379,GE181,2))</f>
        <v/>
      </c>
      <c r="GG181" s="142" t="e">
        <f t="shared" si="115"/>
        <v>#N/A</v>
      </c>
      <c r="GI181" s="142" t="str">
        <f t="shared" si="116"/>
        <v/>
      </c>
      <c r="GJ181" s="142" t="e">
        <f t="shared" si="117"/>
        <v>#N/A</v>
      </c>
      <c r="HA181" s="142">
        <f>IF(ISNUMBER(SEARCH(Бланк!$I$22,D181)),MAX($HA$1:HA180)+1,0)</f>
        <v>0</v>
      </c>
      <c r="HB181" s="142" t="e">
        <f>VLOOKUP(F181,Профиль!A181:FI1695,2,FALSE)</f>
        <v>#N/A</v>
      </c>
      <c r="HC181" s="142" t="str">
        <f>IF(HA181&gt;0,VLOOKUP(Бланк!$I$22,D181:F181,3,FALSE),"")</f>
        <v/>
      </c>
      <c r="HD181" s="142" t="e">
        <f t="shared" si="118"/>
        <v>#N/A</v>
      </c>
      <c r="HE181" s="142" t="e">
        <f t="shared" si="119"/>
        <v>#N/A</v>
      </c>
      <c r="HF181" s="142" t="str">
        <f>IF(ISERROR(HE181),"",INDEX(Профиль!$B$2:GV379,HE181,2))</f>
        <v/>
      </c>
      <c r="HG181" s="142" t="e">
        <f t="shared" si="120"/>
        <v>#N/A</v>
      </c>
      <c r="IA181" s="142">
        <f>IF(ISNUMBER(SEARCH(Бланк!$I$24,D181)),MAX($IA$1:IA180)+1,0)</f>
        <v>0</v>
      </c>
      <c r="IB181" s="142" t="e">
        <f>VLOOKUP(F181,Профиль!A181:GI1695,2,FALSE)</f>
        <v>#N/A</v>
      </c>
      <c r="IC181" s="142" t="str">
        <f>IF(IA181&gt;0,VLOOKUP(Бланк!$I$24,D181:F181,3,FALSE),"")</f>
        <v/>
      </c>
      <c r="ID181" s="142" t="e">
        <f t="shared" si="121"/>
        <v>#N/A</v>
      </c>
      <c r="IE181" s="142" t="e">
        <f t="shared" si="122"/>
        <v>#N/A</v>
      </c>
      <c r="IF181" s="142" t="str">
        <f>IF(ISERROR(IE181),"",INDEX(Профиль!$B$2:HV379,IE181,2))</f>
        <v/>
      </c>
      <c r="IG181" s="142" t="e">
        <f>VLOOKUP(ROW(EA180),IA$2:$IC$201,3,FALSE)</f>
        <v>#N/A</v>
      </c>
      <c r="IJ181" s="142" t="e">
        <f t="shared" si="123"/>
        <v>#N/A</v>
      </c>
    </row>
    <row r="182" spans="1:244" x14ac:dyDescent="0.25">
      <c r="A182" s="142">
        <v>182</v>
      </c>
      <c r="B182" s="142">
        <f>IF(AND($E$1="ПУСТО",Профиль!B182&lt;&gt;""),MAX($B$1:B181)+1,IF(ISNUMBER(SEARCH($E$1,Профиль!G182)),MAX($B$1:B181)+1,0))</f>
        <v>0</v>
      </c>
      <c r="D182" s="142" t="str">
        <f>IF(ISERROR(F182),"",INDEX(Профиль!$B$2:$E$1001,F182,1))</f>
        <v/>
      </c>
      <c r="E182" s="142" t="str">
        <f>IF(ISERROR(F182),"",INDEX(Профиль!$B$2:$E$1001,F182,2))</f>
        <v/>
      </c>
      <c r="F182" s="142" t="e">
        <f>MATCH(ROW(A181),$B$2:B188,0)</f>
        <v>#N/A</v>
      </c>
      <c r="G182" s="142" t="str">
        <f>IF(AND(COUNTIF(D$2:D182,D182)=1,D182&lt;&gt;""),COUNT(G$1:G181)+1,"")</f>
        <v/>
      </c>
      <c r="H182" s="142" t="str">
        <f t="shared" si="88"/>
        <v/>
      </c>
      <c r="I182" s="142" t="e">
        <f t="shared" si="89"/>
        <v>#N/A</v>
      </c>
      <c r="J182" s="142">
        <f>IF(ISNUMBER(SEARCH(Бланк!$I$6,D182)),MAX($J$1:J181)+1,0)</f>
        <v>0</v>
      </c>
      <c r="K182" s="142" t="e">
        <f>VLOOKUP(F182,Профиль!A182:AI1696,2,FALSE)</f>
        <v>#N/A</v>
      </c>
      <c r="L182" s="142" t="str">
        <f>IF(J182&gt;0,VLOOKUP(Бланк!$I$6,D182:F192,3,FALSE),"")</f>
        <v/>
      </c>
      <c r="M182" s="142" t="e">
        <f t="shared" si="90"/>
        <v>#N/A</v>
      </c>
      <c r="N182" s="142" t="e">
        <f t="shared" si="91"/>
        <v>#N/A</v>
      </c>
      <c r="O182" s="142" t="str">
        <f>IF(ISERROR(N182),"",INDEX(Профиль!$B$2:DD15186,N182,2))</f>
        <v/>
      </c>
      <c r="P182" s="142" t="e">
        <f t="shared" si="92"/>
        <v>#N/A</v>
      </c>
      <c r="Q182" s="142">
        <f>IF(ISNUMBER(SEARCH(Бланк!$K$6,O182)),MAX($Q$1:Q181)+1,0)</f>
        <v>0</v>
      </c>
      <c r="R182" s="142" t="str">
        <f t="shared" si="93"/>
        <v/>
      </c>
      <c r="S182" s="142" t="e">
        <f t="shared" si="94"/>
        <v>#N/A</v>
      </c>
      <c r="AA182" s="142">
        <f>IF(ISNUMBER(SEARCH(Бланк!$I$8,D182)),MAX($AA$1:AA181)+1,0)</f>
        <v>0</v>
      </c>
      <c r="AB182" s="142" t="e">
        <f>VLOOKUP(F182,Профиль!A182:AI1696,2,FALSE)</f>
        <v>#N/A</v>
      </c>
      <c r="AC182" s="142" t="str">
        <f>IF(AA182&gt;0,VLOOKUP(Бланк!$I$8,D182:F182,3,FALSE),"")</f>
        <v/>
      </c>
      <c r="AD182" s="142" t="e">
        <f t="shared" si="95"/>
        <v>#N/A</v>
      </c>
      <c r="BA182" s="142">
        <f>IF(ISNUMBER(SEARCH(Бланк!$I$10,D182)),MAX($BA$1:BA181)+1,0)</f>
        <v>0</v>
      </c>
      <c r="BB182" s="142" t="e">
        <f>VLOOKUP(F182,Профиль!A182:AI1696,2,FALSE)</f>
        <v>#N/A</v>
      </c>
      <c r="BC182" s="142" t="str">
        <f>IF(BA182&gt;0,VLOOKUP(Бланк!$I$10,D182:F182,3,FALSE),"")</f>
        <v/>
      </c>
      <c r="BD182" s="142" t="e">
        <f t="shared" si="96"/>
        <v>#N/A</v>
      </c>
      <c r="BE182" s="142" t="e">
        <f t="shared" si="97"/>
        <v>#N/A</v>
      </c>
      <c r="CA182" s="142">
        <f>IF(ISNUMBER(SEARCH(Бланк!$I$12,D182)),MAX($CA$1:CA181)+1,0)</f>
        <v>0</v>
      </c>
      <c r="CB182" s="142" t="e">
        <f>VLOOKUP(F182,Профиль!A182:AI1696,2,FALSE)</f>
        <v>#N/A</v>
      </c>
      <c r="CC182" s="142" t="str">
        <f>IF(CA182&gt;0,VLOOKUP(Бланк!$I$12,D182:F182,3,FALSE),"")</f>
        <v/>
      </c>
      <c r="CD182" s="142" t="e">
        <f t="shared" si="98"/>
        <v>#N/A</v>
      </c>
      <c r="CE182" s="142" t="e">
        <f t="shared" si="99"/>
        <v>#N/A</v>
      </c>
      <c r="CF182" s="142" t="str">
        <f>IF(ISERROR(CE182),"",INDEX(Профиль!$B$2:BV380,CE182,2))</f>
        <v/>
      </c>
      <c r="CG182" s="142" t="e">
        <f t="shared" si="100"/>
        <v>#N/A</v>
      </c>
      <c r="CI182" s="142" t="str">
        <f t="shared" si="101"/>
        <v/>
      </c>
      <c r="DA182" s="142">
        <f>IF(ISNUMBER(SEARCH(Бланк!$I$14,D182)),MAX($DA$1:DA181)+1,0)</f>
        <v>0</v>
      </c>
      <c r="DB182" s="142" t="e">
        <f>VLOOKUP(F182,Профиль!A182:BI1696,2,FALSE)</f>
        <v>#N/A</v>
      </c>
      <c r="DC182" s="142" t="str">
        <f>IF(DA182&gt;0,VLOOKUP(Бланк!$I$14,D182:F182,3,FALSE),"")</f>
        <v/>
      </c>
      <c r="DD182" s="142" t="e">
        <f t="shared" si="102"/>
        <v>#N/A</v>
      </c>
      <c r="DE182" s="142" t="e">
        <f t="shared" si="103"/>
        <v>#N/A</v>
      </c>
      <c r="DF182" s="142" t="str">
        <f>IF(ISERROR(DE182),"",INDEX(Профиль!$B$2:CV380,DE182,2))</f>
        <v/>
      </c>
      <c r="DG182" s="142" t="e">
        <f t="shared" si="104"/>
        <v>#N/A</v>
      </c>
      <c r="EA182" s="142">
        <f>IF(ISNUMBER(SEARCH(Бланк!$I$16,D182)),MAX($EA$1:EA181)+1,0)</f>
        <v>0</v>
      </c>
      <c r="EB182" s="142" t="e">
        <f>VLOOKUP(F182,Профиль!A182:CI1696,2,FALSE)</f>
        <v>#N/A</v>
      </c>
      <c r="EC182" s="142" t="str">
        <f>IF(EA182&gt;0,VLOOKUP(Бланк!$I$16,D182:F182,3,FALSE),"")</f>
        <v/>
      </c>
      <c r="ED182" s="142" t="e">
        <f t="shared" si="105"/>
        <v>#N/A</v>
      </c>
      <c r="EE182" s="142" t="e">
        <f t="shared" si="106"/>
        <v>#N/A</v>
      </c>
      <c r="EF182" s="142" t="str">
        <f>IF(ISERROR(EE182),"",INDEX(Профиль!$B$2:DV380,EE182,2))</f>
        <v/>
      </c>
      <c r="EG182" s="142" t="e">
        <f t="shared" si="107"/>
        <v>#N/A</v>
      </c>
      <c r="FA182" s="142">
        <f>IF(ISNUMBER(SEARCH(Бланк!$I$18,D182)),MAX($FA$1:FA181)+1,0)</f>
        <v>0</v>
      </c>
      <c r="FB182" s="142" t="e">
        <f>VLOOKUP(F182,Профиль!A182:DI1696,2,FALSE)</f>
        <v>#N/A</v>
      </c>
      <c r="FC182" s="142" t="str">
        <f>IF(FA182&gt;0,VLOOKUP(Бланк!$I$18,D182:F182,3,FALSE),"")</f>
        <v/>
      </c>
      <c r="FD182" s="142" t="e">
        <f t="shared" si="108"/>
        <v>#N/A</v>
      </c>
      <c r="FE182" s="142" t="e">
        <f t="shared" si="109"/>
        <v>#N/A</v>
      </c>
      <c r="FF182" s="142" t="str">
        <f>IF(ISERROR(FE182),"",INDEX(Профиль!$B$2:EV380,FE182,2))</f>
        <v/>
      </c>
      <c r="FG182" s="142" t="e">
        <f t="shared" si="110"/>
        <v>#N/A</v>
      </c>
      <c r="FI182" s="142" t="str">
        <f t="shared" si="111"/>
        <v/>
      </c>
      <c r="FJ182" s="142" t="e">
        <f t="shared" si="112"/>
        <v>#N/A</v>
      </c>
      <c r="GA182" s="142">
        <f>IF(ISNUMBER(SEARCH(Бланк!$I$20,D182)),MAX($GA$1:GA181)+1,0)</f>
        <v>0</v>
      </c>
      <c r="GB182" s="142" t="e">
        <f>VLOOKUP(F182,Профиль!A182:EI1696,2,FALSE)</f>
        <v>#N/A</v>
      </c>
      <c r="GC182" s="142" t="str">
        <f>IF(GA182&gt;0,VLOOKUP(Бланк!$I$20,D182:F182,3,FALSE),"")</f>
        <v/>
      </c>
      <c r="GD182" s="142" t="e">
        <f t="shared" si="113"/>
        <v>#N/A</v>
      </c>
      <c r="GE182" s="142" t="e">
        <f t="shared" si="114"/>
        <v>#N/A</v>
      </c>
      <c r="GF182" s="142" t="str">
        <f>IF(ISERROR(GE182),"",INDEX(Профиль!$B$2:FV380,GE182,2))</f>
        <v/>
      </c>
      <c r="GG182" s="142" t="e">
        <f t="shared" si="115"/>
        <v>#N/A</v>
      </c>
      <c r="GI182" s="142" t="str">
        <f t="shared" si="116"/>
        <v/>
      </c>
      <c r="GJ182" s="142" t="e">
        <f t="shared" si="117"/>
        <v>#N/A</v>
      </c>
      <c r="HA182" s="142">
        <f>IF(ISNUMBER(SEARCH(Бланк!$I$22,D182)),MAX($HA$1:HA181)+1,0)</f>
        <v>0</v>
      </c>
      <c r="HB182" s="142" t="e">
        <f>VLOOKUP(F182,Профиль!A182:FI1696,2,FALSE)</f>
        <v>#N/A</v>
      </c>
      <c r="HC182" s="142" t="str">
        <f>IF(HA182&gt;0,VLOOKUP(Бланк!$I$22,D182:F182,3,FALSE),"")</f>
        <v/>
      </c>
      <c r="HD182" s="142" t="e">
        <f t="shared" si="118"/>
        <v>#N/A</v>
      </c>
      <c r="HE182" s="142" t="e">
        <f t="shared" si="119"/>
        <v>#N/A</v>
      </c>
      <c r="HF182" s="142" t="str">
        <f>IF(ISERROR(HE182),"",INDEX(Профиль!$B$2:GV380,HE182,2))</f>
        <v/>
      </c>
      <c r="HG182" s="142" t="e">
        <f t="shared" si="120"/>
        <v>#N/A</v>
      </c>
      <c r="IA182" s="142">
        <f>IF(ISNUMBER(SEARCH(Бланк!$I$24,D182)),MAX($IA$1:IA181)+1,0)</f>
        <v>0</v>
      </c>
      <c r="IB182" s="142" t="e">
        <f>VLOOKUP(F182,Профиль!A182:GI1696,2,FALSE)</f>
        <v>#N/A</v>
      </c>
      <c r="IC182" s="142" t="str">
        <f>IF(IA182&gt;0,VLOOKUP(Бланк!$I$24,D182:F182,3,FALSE),"")</f>
        <v/>
      </c>
      <c r="ID182" s="142" t="e">
        <f t="shared" si="121"/>
        <v>#N/A</v>
      </c>
      <c r="IE182" s="142" t="e">
        <f t="shared" si="122"/>
        <v>#N/A</v>
      </c>
      <c r="IF182" s="142" t="str">
        <f>IF(ISERROR(IE182),"",INDEX(Профиль!$B$2:HV380,IE182,2))</f>
        <v/>
      </c>
      <c r="IG182" s="142" t="e">
        <f>VLOOKUP(ROW(EA181),IA$2:$IC$201,3,FALSE)</f>
        <v>#N/A</v>
      </c>
      <c r="IJ182" s="142" t="e">
        <f t="shared" si="123"/>
        <v>#N/A</v>
      </c>
    </row>
    <row r="183" spans="1:244" x14ac:dyDescent="0.25">
      <c r="A183" s="142">
        <v>183</v>
      </c>
      <c r="B183" s="142">
        <f>IF(AND($E$1="ПУСТО",Профиль!B183&lt;&gt;""),MAX($B$1:B182)+1,IF(ISNUMBER(SEARCH($E$1,Профиль!G183)),MAX($B$1:B182)+1,0))</f>
        <v>0</v>
      </c>
      <c r="D183" s="142" t="str">
        <f>IF(ISERROR(F183),"",INDEX(Профиль!$B$2:$E$1001,F183,1))</f>
        <v/>
      </c>
      <c r="E183" s="142" t="str">
        <f>IF(ISERROR(F183),"",INDEX(Профиль!$B$2:$E$1001,F183,2))</f>
        <v/>
      </c>
      <c r="F183" s="142" t="e">
        <f>MATCH(ROW(A182),$B$2:B189,0)</f>
        <v>#N/A</v>
      </c>
      <c r="G183" s="142" t="str">
        <f>IF(AND(COUNTIF(D$2:D183,D183)=1,D183&lt;&gt;""),COUNT(G$1:G182)+1,"")</f>
        <v/>
      </c>
      <c r="H183" s="142" t="str">
        <f t="shared" si="88"/>
        <v/>
      </c>
      <c r="I183" s="142" t="e">
        <f t="shared" si="89"/>
        <v>#N/A</v>
      </c>
      <c r="J183" s="142">
        <f>IF(ISNUMBER(SEARCH(Бланк!$I$6,D183)),MAX($J$1:J182)+1,0)</f>
        <v>0</v>
      </c>
      <c r="K183" s="142" t="e">
        <f>VLOOKUP(F183,Профиль!A183:AI1697,2,FALSE)</f>
        <v>#N/A</v>
      </c>
      <c r="L183" s="142" t="str">
        <f>IF(J183&gt;0,VLOOKUP(Бланк!$I$6,D183:F193,3,FALSE),"")</f>
        <v/>
      </c>
      <c r="M183" s="142" t="e">
        <f t="shared" si="90"/>
        <v>#N/A</v>
      </c>
      <c r="N183" s="142" t="e">
        <f t="shared" si="91"/>
        <v>#N/A</v>
      </c>
      <c r="O183" s="142" t="str">
        <f>IF(ISERROR(N183),"",INDEX(Профиль!$B$2:DD15187,N183,2))</f>
        <v/>
      </c>
      <c r="P183" s="142" t="e">
        <f t="shared" si="92"/>
        <v>#N/A</v>
      </c>
      <c r="Q183" s="142">
        <f>IF(ISNUMBER(SEARCH(Бланк!$K$6,O183)),MAX($Q$1:Q182)+1,0)</f>
        <v>0</v>
      </c>
      <c r="R183" s="142" t="str">
        <f t="shared" si="93"/>
        <v/>
      </c>
      <c r="S183" s="142" t="e">
        <f t="shared" si="94"/>
        <v>#N/A</v>
      </c>
      <c r="AA183" s="142">
        <f>IF(ISNUMBER(SEARCH(Бланк!$I$8,D183)),MAX($AA$1:AA182)+1,0)</f>
        <v>0</v>
      </c>
      <c r="AB183" s="142" t="e">
        <f>VLOOKUP(F183,Профиль!A183:AI1697,2,FALSE)</f>
        <v>#N/A</v>
      </c>
      <c r="AC183" s="142" t="str">
        <f>IF(AA183&gt;0,VLOOKUP(Бланк!$I$8,D183:F183,3,FALSE),"")</f>
        <v/>
      </c>
      <c r="AD183" s="142" t="e">
        <f t="shared" si="95"/>
        <v>#N/A</v>
      </c>
      <c r="BA183" s="142">
        <f>IF(ISNUMBER(SEARCH(Бланк!$I$10,D183)),MAX($BA$1:BA182)+1,0)</f>
        <v>0</v>
      </c>
      <c r="BB183" s="142" t="e">
        <f>VLOOKUP(F183,Профиль!A183:AI1697,2,FALSE)</f>
        <v>#N/A</v>
      </c>
      <c r="BC183" s="142" t="str">
        <f>IF(BA183&gt;0,VLOOKUP(Бланк!$I$10,D183:F183,3,FALSE),"")</f>
        <v/>
      </c>
      <c r="BD183" s="142" t="e">
        <f t="shared" si="96"/>
        <v>#N/A</v>
      </c>
      <c r="BE183" s="142" t="e">
        <f t="shared" si="97"/>
        <v>#N/A</v>
      </c>
      <c r="CA183" s="142">
        <f>IF(ISNUMBER(SEARCH(Бланк!$I$12,D183)),MAX($CA$1:CA182)+1,0)</f>
        <v>0</v>
      </c>
      <c r="CB183" s="142" t="e">
        <f>VLOOKUP(F183,Профиль!A183:AI1697,2,FALSE)</f>
        <v>#N/A</v>
      </c>
      <c r="CC183" s="142" t="str">
        <f>IF(CA183&gt;0,VLOOKUP(Бланк!$I$12,D183:F183,3,FALSE),"")</f>
        <v/>
      </c>
      <c r="CD183" s="142" t="e">
        <f t="shared" si="98"/>
        <v>#N/A</v>
      </c>
      <c r="CE183" s="142" t="e">
        <f t="shared" si="99"/>
        <v>#N/A</v>
      </c>
      <c r="CF183" s="142" t="str">
        <f>IF(ISERROR(CE183),"",INDEX(Профиль!$B$2:BV381,CE183,2))</f>
        <v/>
      </c>
      <c r="CG183" s="142" t="e">
        <f t="shared" si="100"/>
        <v>#N/A</v>
      </c>
      <c r="CI183" s="142" t="str">
        <f t="shared" si="101"/>
        <v/>
      </c>
      <c r="DA183" s="142">
        <f>IF(ISNUMBER(SEARCH(Бланк!$I$14,D183)),MAX($DA$1:DA182)+1,0)</f>
        <v>0</v>
      </c>
      <c r="DB183" s="142" t="e">
        <f>VLOOKUP(F183,Профиль!A183:BI1697,2,FALSE)</f>
        <v>#N/A</v>
      </c>
      <c r="DC183" s="142" t="str">
        <f>IF(DA183&gt;0,VLOOKUP(Бланк!$I$14,D183:F183,3,FALSE),"")</f>
        <v/>
      </c>
      <c r="DD183" s="142" t="e">
        <f t="shared" si="102"/>
        <v>#N/A</v>
      </c>
      <c r="DE183" s="142" t="e">
        <f t="shared" si="103"/>
        <v>#N/A</v>
      </c>
      <c r="DF183" s="142" t="str">
        <f>IF(ISERROR(DE183),"",INDEX(Профиль!$B$2:CV381,DE183,2))</f>
        <v/>
      </c>
      <c r="DG183" s="142" t="e">
        <f t="shared" si="104"/>
        <v>#N/A</v>
      </c>
      <c r="EA183" s="142">
        <f>IF(ISNUMBER(SEARCH(Бланк!$I$16,D183)),MAX($EA$1:EA182)+1,0)</f>
        <v>0</v>
      </c>
      <c r="EB183" s="142" t="e">
        <f>VLOOKUP(F183,Профиль!A183:CI1697,2,FALSE)</f>
        <v>#N/A</v>
      </c>
      <c r="EC183" s="142" t="str">
        <f>IF(EA183&gt;0,VLOOKUP(Бланк!$I$16,D183:F183,3,FALSE),"")</f>
        <v/>
      </c>
      <c r="ED183" s="142" t="e">
        <f t="shared" si="105"/>
        <v>#N/A</v>
      </c>
      <c r="EE183" s="142" t="e">
        <f t="shared" si="106"/>
        <v>#N/A</v>
      </c>
      <c r="EF183" s="142" t="str">
        <f>IF(ISERROR(EE183),"",INDEX(Профиль!$B$2:DV381,EE183,2))</f>
        <v/>
      </c>
      <c r="EG183" s="142" t="e">
        <f t="shared" si="107"/>
        <v>#N/A</v>
      </c>
      <c r="FA183" s="142">
        <f>IF(ISNUMBER(SEARCH(Бланк!$I$18,D183)),MAX($FA$1:FA182)+1,0)</f>
        <v>0</v>
      </c>
      <c r="FB183" s="142" t="e">
        <f>VLOOKUP(F183,Профиль!A183:DI1697,2,FALSE)</f>
        <v>#N/A</v>
      </c>
      <c r="FC183" s="142" t="str">
        <f>IF(FA183&gt;0,VLOOKUP(Бланк!$I$18,D183:F183,3,FALSE),"")</f>
        <v/>
      </c>
      <c r="FD183" s="142" t="e">
        <f t="shared" si="108"/>
        <v>#N/A</v>
      </c>
      <c r="FE183" s="142" t="e">
        <f t="shared" si="109"/>
        <v>#N/A</v>
      </c>
      <c r="FF183" s="142" t="str">
        <f>IF(ISERROR(FE183),"",INDEX(Профиль!$B$2:EV381,FE183,2))</f>
        <v/>
      </c>
      <c r="FG183" s="142" t="e">
        <f t="shared" si="110"/>
        <v>#N/A</v>
      </c>
      <c r="FI183" s="142" t="str">
        <f t="shared" si="111"/>
        <v/>
      </c>
      <c r="FJ183" s="142" t="e">
        <f t="shared" si="112"/>
        <v>#N/A</v>
      </c>
      <c r="GA183" s="142">
        <f>IF(ISNUMBER(SEARCH(Бланк!$I$20,D183)),MAX($GA$1:GA182)+1,0)</f>
        <v>0</v>
      </c>
      <c r="GB183" s="142" t="e">
        <f>VLOOKUP(F183,Профиль!A183:EI1697,2,FALSE)</f>
        <v>#N/A</v>
      </c>
      <c r="GC183" s="142" t="str">
        <f>IF(GA183&gt;0,VLOOKUP(Бланк!$I$20,D183:F183,3,FALSE),"")</f>
        <v/>
      </c>
      <c r="GD183" s="142" t="e">
        <f t="shared" si="113"/>
        <v>#N/A</v>
      </c>
      <c r="GE183" s="142" t="e">
        <f t="shared" si="114"/>
        <v>#N/A</v>
      </c>
      <c r="GF183" s="142" t="str">
        <f>IF(ISERROR(GE183),"",INDEX(Профиль!$B$2:FV381,GE183,2))</f>
        <v/>
      </c>
      <c r="GG183" s="142" t="e">
        <f t="shared" si="115"/>
        <v>#N/A</v>
      </c>
      <c r="GI183" s="142" t="str">
        <f t="shared" si="116"/>
        <v/>
      </c>
      <c r="GJ183" s="142" t="e">
        <f t="shared" si="117"/>
        <v>#N/A</v>
      </c>
      <c r="HA183" s="142">
        <f>IF(ISNUMBER(SEARCH(Бланк!$I$22,D183)),MAX($HA$1:HA182)+1,0)</f>
        <v>0</v>
      </c>
      <c r="HB183" s="142" t="e">
        <f>VLOOKUP(F183,Профиль!A183:FI1697,2,FALSE)</f>
        <v>#N/A</v>
      </c>
      <c r="HC183" s="142" t="str">
        <f>IF(HA183&gt;0,VLOOKUP(Бланк!$I$22,D183:F183,3,FALSE),"")</f>
        <v/>
      </c>
      <c r="HD183" s="142" t="e">
        <f t="shared" si="118"/>
        <v>#N/A</v>
      </c>
      <c r="HE183" s="142" t="e">
        <f t="shared" si="119"/>
        <v>#N/A</v>
      </c>
      <c r="HF183" s="142" t="str">
        <f>IF(ISERROR(HE183),"",INDEX(Профиль!$B$2:GV381,HE183,2))</f>
        <v/>
      </c>
      <c r="HG183" s="142" t="e">
        <f t="shared" si="120"/>
        <v>#N/A</v>
      </c>
      <c r="IA183" s="142">
        <f>IF(ISNUMBER(SEARCH(Бланк!$I$24,D183)),MAX($IA$1:IA182)+1,0)</f>
        <v>0</v>
      </c>
      <c r="IB183" s="142" t="e">
        <f>VLOOKUP(F183,Профиль!A183:GI1697,2,FALSE)</f>
        <v>#N/A</v>
      </c>
      <c r="IC183" s="142" t="str">
        <f>IF(IA183&gt;0,VLOOKUP(Бланк!$I$24,D183:F183,3,FALSE),"")</f>
        <v/>
      </c>
      <c r="ID183" s="142" t="e">
        <f t="shared" si="121"/>
        <v>#N/A</v>
      </c>
      <c r="IE183" s="142" t="e">
        <f t="shared" si="122"/>
        <v>#N/A</v>
      </c>
      <c r="IF183" s="142" t="str">
        <f>IF(ISERROR(IE183),"",INDEX(Профиль!$B$2:HV381,IE183,2))</f>
        <v/>
      </c>
      <c r="IG183" s="142" t="e">
        <f>VLOOKUP(ROW(EA182),IA$2:$IC$201,3,FALSE)</f>
        <v>#N/A</v>
      </c>
      <c r="IJ183" s="142" t="e">
        <f t="shared" si="123"/>
        <v>#N/A</v>
      </c>
    </row>
    <row r="184" spans="1:244" x14ac:dyDescent="0.25">
      <c r="A184" s="142">
        <v>184</v>
      </c>
      <c r="B184" s="142">
        <f>IF(AND($E$1="ПУСТО",Профиль!B184&lt;&gt;""),MAX($B$1:B183)+1,IF(ISNUMBER(SEARCH($E$1,Профиль!G184)),MAX($B$1:B183)+1,0))</f>
        <v>0</v>
      </c>
      <c r="D184" s="142" t="str">
        <f>IF(ISERROR(F184),"",INDEX(Профиль!$B$2:$E$1001,F184,1))</f>
        <v/>
      </c>
      <c r="E184" s="142" t="str">
        <f>IF(ISERROR(F184),"",INDEX(Профиль!$B$2:$E$1001,F184,2))</f>
        <v/>
      </c>
      <c r="F184" s="142" t="e">
        <f>MATCH(ROW(A183),$B$2:B190,0)</f>
        <v>#N/A</v>
      </c>
      <c r="G184" s="142" t="str">
        <f>IF(AND(COUNTIF(D$2:D184,D184)=1,D184&lt;&gt;""),COUNT(G$1:G183)+1,"")</f>
        <v/>
      </c>
      <c r="H184" s="142" t="str">
        <f t="shared" si="88"/>
        <v/>
      </c>
      <c r="I184" s="142" t="e">
        <f t="shared" si="89"/>
        <v>#N/A</v>
      </c>
      <c r="J184" s="142">
        <f>IF(ISNUMBER(SEARCH(Бланк!$I$6,D184)),MAX($J$1:J183)+1,0)</f>
        <v>0</v>
      </c>
      <c r="K184" s="142" t="e">
        <f>VLOOKUP(F184,Профиль!A184:AI1698,2,FALSE)</f>
        <v>#N/A</v>
      </c>
      <c r="L184" s="142" t="str">
        <f>IF(J184&gt;0,VLOOKUP(Бланк!$I$6,D184:F194,3,FALSE),"")</f>
        <v/>
      </c>
      <c r="M184" s="142" t="e">
        <f t="shared" si="90"/>
        <v>#N/A</v>
      </c>
      <c r="N184" s="142" t="e">
        <f t="shared" si="91"/>
        <v>#N/A</v>
      </c>
      <c r="O184" s="142" t="str">
        <f>IF(ISERROR(N184),"",INDEX(Профиль!$B$2:DD15188,N184,2))</f>
        <v/>
      </c>
      <c r="P184" s="142" t="e">
        <f t="shared" si="92"/>
        <v>#N/A</v>
      </c>
      <c r="Q184" s="142">
        <f>IF(ISNUMBER(SEARCH(Бланк!$K$6,O184)),MAX($Q$1:Q183)+1,0)</f>
        <v>0</v>
      </c>
      <c r="R184" s="142" t="str">
        <f t="shared" si="93"/>
        <v/>
      </c>
      <c r="S184" s="142" t="e">
        <f t="shared" si="94"/>
        <v>#N/A</v>
      </c>
      <c r="AA184" s="142">
        <f>IF(ISNUMBER(SEARCH(Бланк!$I$8,D184)),MAX($AA$1:AA183)+1,0)</f>
        <v>0</v>
      </c>
      <c r="AB184" s="142" t="e">
        <f>VLOOKUP(F184,Профиль!A184:AI1698,2,FALSE)</f>
        <v>#N/A</v>
      </c>
      <c r="AC184" s="142" t="str">
        <f>IF(AA184&gt;0,VLOOKUP(Бланк!$I$8,D184:F184,3,FALSE),"")</f>
        <v/>
      </c>
      <c r="AD184" s="142" t="e">
        <f t="shared" si="95"/>
        <v>#N/A</v>
      </c>
      <c r="BA184" s="142">
        <f>IF(ISNUMBER(SEARCH(Бланк!$I$10,D184)),MAX($BA$1:BA183)+1,0)</f>
        <v>0</v>
      </c>
      <c r="BB184" s="142" t="e">
        <f>VLOOKUP(F184,Профиль!A184:AI1698,2,FALSE)</f>
        <v>#N/A</v>
      </c>
      <c r="BC184" s="142" t="str">
        <f>IF(BA184&gt;0,VLOOKUP(Бланк!$I$10,D184:F184,3,FALSE),"")</f>
        <v/>
      </c>
      <c r="BD184" s="142" t="e">
        <f t="shared" si="96"/>
        <v>#N/A</v>
      </c>
      <c r="BE184" s="142" t="e">
        <f t="shared" si="97"/>
        <v>#N/A</v>
      </c>
      <c r="CA184" s="142">
        <f>IF(ISNUMBER(SEARCH(Бланк!$I$12,D184)),MAX($CA$1:CA183)+1,0)</f>
        <v>0</v>
      </c>
      <c r="CB184" s="142" t="e">
        <f>VLOOKUP(F184,Профиль!A184:AI1698,2,FALSE)</f>
        <v>#N/A</v>
      </c>
      <c r="CC184" s="142" t="str">
        <f>IF(CA184&gt;0,VLOOKUP(Бланк!$I$12,D184:F184,3,FALSE),"")</f>
        <v/>
      </c>
      <c r="CD184" s="142" t="e">
        <f t="shared" si="98"/>
        <v>#N/A</v>
      </c>
      <c r="CE184" s="142" t="e">
        <f t="shared" si="99"/>
        <v>#N/A</v>
      </c>
      <c r="CF184" s="142" t="str">
        <f>IF(ISERROR(CE184),"",INDEX(Профиль!$B$2:BV382,CE184,2))</f>
        <v/>
      </c>
      <c r="CG184" s="142" t="e">
        <f t="shared" si="100"/>
        <v>#N/A</v>
      </c>
      <c r="CI184" s="142" t="str">
        <f t="shared" si="101"/>
        <v/>
      </c>
      <c r="DA184" s="142">
        <f>IF(ISNUMBER(SEARCH(Бланк!$I$14,D184)),MAX($DA$1:DA183)+1,0)</f>
        <v>0</v>
      </c>
      <c r="DB184" s="142" t="e">
        <f>VLOOKUP(F184,Профиль!A184:BI1698,2,FALSE)</f>
        <v>#N/A</v>
      </c>
      <c r="DC184" s="142" t="str">
        <f>IF(DA184&gt;0,VLOOKUP(Бланк!$I$14,D184:F184,3,FALSE),"")</f>
        <v/>
      </c>
      <c r="DD184" s="142" t="e">
        <f t="shared" si="102"/>
        <v>#N/A</v>
      </c>
      <c r="DE184" s="142" t="e">
        <f t="shared" si="103"/>
        <v>#N/A</v>
      </c>
      <c r="DF184" s="142" t="str">
        <f>IF(ISERROR(DE184),"",INDEX(Профиль!$B$2:CV382,DE184,2))</f>
        <v/>
      </c>
      <c r="DG184" s="142" t="e">
        <f t="shared" si="104"/>
        <v>#N/A</v>
      </c>
      <c r="EA184" s="142">
        <f>IF(ISNUMBER(SEARCH(Бланк!$I$16,D184)),MAX($EA$1:EA183)+1,0)</f>
        <v>0</v>
      </c>
      <c r="EB184" s="142" t="e">
        <f>VLOOKUP(F184,Профиль!A184:CI1698,2,FALSE)</f>
        <v>#N/A</v>
      </c>
      <c r="EC184" s="142" t="str">
        <f>IF(EA184&gt;0,VLOOKUP(Бланк!$I$16,D184:F184,3,FALSE),"")</f>
        <v/>
      </c>
      <c r="ED184" s="142" t="e">
        <f t="shared" si="105"/>
        <v>#N/A</v>
      </c>
      <c r="EE184" s="142" t="e">
        <f t="shared" si="106"/>
        <v>#N/A</v>
      </c>
      <c r="EF184" s="142" t="str">
        <f>IF(ISERROR(EE184),"",INDEX(Профиль!$B$2:DV382,EE184,2))</f>
        <v/>
      </c>
      <c r="EG184" s="142" t="e">
        <f t="shared" si="107"/>
        <v>#N/A</v>
      </c>
      <c r="FA184" s="142">
        <f>IF(ISNUMBER(SEARCH(Бланк!$I$18,D184)),MAX($FA$1:FA183)+1,0)</f>
        <v>0</v>
      </c>
      <c r="FB184" s="142" t="e">
        <f>VLOOKUP(F184,Профиль!A184:DI1698,2,FALSE)</f>
        <v>#N/A</v>
      </c>
      <c r="FC184" s="142" t="str">
        <f>IF(FA184&gt;0,VLOOKUP(Бланк!$I$18,D184:F184,3,FALSE),"")</f>
        <v/>
      </c>
      <c r="FD184" s="142" t="e">
        <f t="shared" si="108"/>
        <v>#N/A</v>
      </c>
      <c r="FE184" s="142" t="e">
        <f t="shared" si="109"/>
        <v>#N/A</v>
      </c>
      <c r="FF184" s="142" t="str">
        <f>IF(ISERROR(FE184),"",INDEX(Профиль!$B$2:EV382,FE184,2))</f>
        <v/>
      </c>
      <c r="FG184" s="142" t="e">
        <f t="shared" si="110"/>
        <v>#N/A</v>
      </c>
      <c r="FI184" s="142" t="str">
        <f t="shared" si="111"/>
        <v/>
      </c>
      <c r="FJ184" s="142" t="e">
        <f t="shared" si="112"/>
        <v>#N/A</v>
      </c>
      <c r="GA184" s="142">
        <f>IF(ISNUMBER(SEARCH(Бланк!$I$20,D184)),MAX($GA$1:GA183)+1,0)</f>
        <v>0</v>
      </c>
      <c r="GB184" s="142" t="e">
        <f>VLOOKUP(F184,Профиль!A184:EI1698,2,FALSE)</f>
        <v>#N/A</v>
      </c>
      <c r="GC184" s="142" t="str">
        <f>IF(GA184&gt;0,VLOOKUP(Бланк!$I$20,D184:F184,3,FALSE),"")</f>
        <v/>
      </c>
      <c r="GD184" s="142" t="e">
        <f t="shared" si="113"/>
        <v>#N/A</v>
      </c>
      <c r="GE184" s="142" t="e">
        <f t="shared" si="114"/>
        <v>#N/A</v>
      </c>
      <c r="GF184" s="142" t="str">
        <f>IF(ISERROR(GE184),"",INDEX(Профиль!$B$2:FV382,GE184,2))</f>
        <v/>
      </c>
      <c r="GG184" s="142" t="e">
        <f t="shared" si="115"/>
        <v>#N/A</v>
      </c>
      <c r="GI184" s="142" t="str">
        <f t="shared" si="116"/>
        <v/>
      </c>
      <c r="GJ184" s="142" t="e">
        <f t="shared" si="117"/>
        <v>#N/A</v>
      </c>
      <c r="HA184" s="142">
        <f>IF(ISNUMBER(SEARCH(Бланк!$I$22,D184)),MAX($HA$1:HA183)+1,0)</f>
        <v>0</v>
      </c>
      <c r="HB184" s="142" t="e">
        <f>VLOOKUP(F184,Профиль!A184:FI1698,2,FALSE)</f>
        <v>#N/A</v>
      </c>
      <c r="HC184" s="142" t="str">
        <f>IF(HA184&gt;0,VLOOKUP(Бланк!$I$22,D184:F184,3,FALSE),"")</f>
        <v/>
      </c>
      <c r="HD184" s="142" t="e">
        <f t="shared" si="118"/>
        <v>#N/A</v>
      </c>
      <c r="HE184" s="142" t="e">
        <f t="shared" si="119"/>
        <v>#N/A</v>
      </c>
      <c r="HF184" s="142" t="str">
        <f>IF(ISERROR(HE184),"",INDEX(Профиль!$B$2:GV382,HE184,2))</f>
        <v/>
      </c>
      <c r="HG184" s="142" t="e">
        <f t="shared" si="120"/>
        <v>#N/A</v>
      </c>
      <c r="IA184" s="142">
        <f>IF(ISNUMBER(SEARCH(Бланк!$I$24,D184)),MAX($IA$1:IA183)+1,0)</f>
        <v>0</v>
      </c>
      <c r="IB184" s="142" t="e">
        <f>VLOOKUP(F184,Профиль!A184:GI1698,2,FALSE)</f>
        <v>#N/A</v>
      </c>
      <c r="IC184" s="142" t="str">
        <f>IF(IA184&gt;0,VLOOKUP(Бланк!$I$24,D184:F184,3,FALSE),"")</f>
        <v/>
      </c>
      <c r="ID184" s="142" t="e">
        <f t="shared" si="121"/>
        <v>#N/A</v>
      </c>
      <c r="IE184" s="142" t="e">
        <f t="shared" si="122"/>
        <v>#N/A</v>
      </c>
      <c r="IF184" s="142" t="str">
        <f>IF(ISERROR(IE184),"",INDEX(Профиль!$B$2:HV382,IE184,2))</f>
        <v/>
      </c>
      <c r="IG184" s="142" t="e">
        <f>VLOOKUP(ROW(EA183),IA$2:$IC$201,3,FALSE)</f>
        <v>#N/A</v>
      </c>
      <c r="IJ184" s="142" t="e">
        <f t="shared" si="123"/>
        <v>#N/A</v>
      </c>
    </row>
    <row r="185" spans="1:244" x14ac:dyDescent="0.25">
      <c r="A185" s="142">
        <v>185</v>
      </c>
      <c r="B185" s="142">
        <f>IF(AND($E$1="ПУСТО",Профиль!B185&lt;&gt;""),MAX($B$1:B184)+1,IF(ISNUMBER(SEARCH($E$1,Профиль!G185)),MAX($B$1:B184)+1,0))</f>
        <v>0</v>
      </c>
      <c r="D185" s="142" t="str">
        <f>IF(ISERROR(F185),"",INDEX(Профиль!$B$2:$E$1001,F185,1))</f>
        <v/>
      </c>
      <c r="E185" s="142" t="str">
        <f>IF(ISERROR(F185),"",INDEX(Профиль!$B$2:$E$1001,F185,2))</f>
        <v/>
      </c>
      <c r="F185" s="142" t="e">
        <f>MATCH(ROW(A184),$B$2:B191,0)</f>
        <v>#N/A</v>
      </c>
      <c r="G185" s="142" t="str">
        <f>IF(AND(COUNTIF(D$2:D185,D185)=1,D185&lt;&gt;""),COUNT(G$1:G184)+1,"")</f>
        <v/>
      </c>
      <c r="H185" s="142" t="str">
        <f t="shared" si="88"/>
        <v/>
      </c>
      <c r="I185" s="142" t="e">
        <f t="shared" si="89"/>
        <v>#N/A</v>
      </c>
      <c r="J185" s="142">
        <f>IF(ISNUMBER(SEARCH(Бланк!$I$6,D185)),MAX($J$1:J184)+1,0)</f>
        <v>0</v>
      </c>
      <c r="K185" s="142" t="e">
        <f>VLOOKUP(F185,Профиль!A185:AI1699,2,FALSE)</f>
        <v>#N/A</v>
      </c>
      <c r="L185" s="142" t="str">
        <f>IF(J185&gt;0,VLOOKUP(Бланк!$I$6,D185:F195,3,FALSE),"")</f>
        <v/>
      </c>
      <c r="M185" s="142" t="e">
        <f t="shared" si="90"/>
        <v>#N/A</v>
      </c>
      <c r="N185" s="142" t="e">
        <f t="shared" si="91"/>
        <v>#N/A</v>
      </c>
      <c r="O185" s="142" t="str">
        <f>IF(ISERROR(N185),"",INDEX(Профиль!$B$2:DD15189,N185,2))</f>
        <v/>
      </c>
      <c r="P185" s="142" t="e">
        <f t="shared" si="92"/>
        <v>#N/A</v>
      </c>
      <c r="Q185" s="142">
        <f>IF(ISNUMBER(SEARCH(Бланк!$K$6,O185)),MAX($Q$1:Q184)+1,0)</f>
        <v>0</v>
      </c>
      <c r="R185" s="142" t="str">
        <f t="shared" si="93"/>
        <v/>
      </c>
      <c r="S185" s="142" t="e">
        <f t="shared" si="94"/>
        <v>#N/A</v>
      </c>
      <c r="AA185" s="142">
        <f>IF(ISNUMBER(SEARCH(Бланк!$I$8,D185)),MAX($AA$1:AA184)+1,0)</f>
        <v>0</v>
      </c>
      <c r="AB185" s="142" t="e">
        <f>VLOOKUP(F185,Профиль!A185:AI1699,2,FALSE)</f>
        <v>#N/A</v>
      </c>
      <c r="AC185" s="142" t="str">
        <f>IF(AA185&gt;0,VLOOKUP(Бланк!$I$8,D185:F185,3,FALSE),"")</f>
        <v/>
      </c>
      <c r="AD185" s="142" t="e">
        <f t="shared" si="95"/>
        <v>#N/A</v>
      </c>
      <c r="BA185" s="142">
        <f>IF(ISNUMBER(SEARCH(Бланк!$I$10,D185)),MAX($BA$1:BA184)+1,0)</f>
        <v>0</v>
      </c>
      <c r="BB185" s="142" t="e">
        <f>VLOOKUP(F185,Профиль!A185:AI1699,2,FALSE)</f>
        <v>#N/A</v>
      </c>
      <c r="BC185" s="142" t="str">
        <f>IF(BA185&gt;0,VLOOKUP(Бланк!$I$10,D185:F185,3,FALSE),"")</f>
        <v/>
      </c>
      <c r="BD185" s="142" t="e">
        <f t="shared" si="96"/>
        <v>#N/A</v>
      </c>
      <c r="BE185" s="142" t="e">
        <f t="shared" si="97"/>
        <v>#N/A</v>
      </c>
      <c r="CA185" s="142">
        <f>IF(ISNUMBER(SEARCH(Бланк!$I$12,D185)),MAX($CA$1:CA184)+1,0)</f>
        <v>0</v>
      </c>
      <c r="CB185" s="142" t="e">
        <f>VLOOKUP(F185,Профиль!A185:AI1699,2,FALSE)</f>
        <v>#N/A</v>
      </c>
      <c r="CC185" s="142" t="str">
        <f>IF(CA185&gt;0,VLOOKUP(Бланк!$I$12,D185:F185,3,FALSE),"")</f>
        <v/>
      </c>
      <c r="CD185" s="142" t="e">
        <f t="shared" si="98"/>
        <v>#N/A</v>
      </c>
      <c r="CE185" s="142" t="e">
        <f t="shared" si="99"/>
        <v>#N/A</v>
      </c>
      <c r="CF185" s="142" t="str">
        <f>IF(ISERROR(CE185),"",INDEX(Профиль!$B$2:BV383,CE185,2))</f>
        <v/>
      </c>
      <c r="CG185" s="142" t="e">
        <f t="shared" si="100"/>
        <v>#N/A</v>
      </c>
      <c r="CI185" s="142" t="str">
        <f t="shared" si="101"/>
        <v/>
      </c>
      <c r="DA185" s="142">
        <f>IF(ISNUMBER(SEARCH(Бланк!$I$14,D185)),MAX($DA$1:DA184)+1,0)</f>
        <v>0</v>
      </c>
      <c r="DB185" s="142" t="e">
        <f>VLOOKUP(F185,Профиль!A185:BI1699,2,FALSE)</f>
        <v>#N/A</v>
      </c>
      <c r="DC185" s="142" t="str">
        <f>IF(DA185&gt;0,VLOOKUP(Бланк!$I$14,D185:F185,3,FALSE),"")</f>
        <v/>
      </c>
      <c r="DD185" s="142" t="e">
        <f t="shared" si="102"/>
        <v>#N/A</v>
      </c>
      <c r="DE185" s="142" t="e">
        <f t="shared" si="103"/>
        <v>#N/A</v>
      </c>
      <c r="DF185" s="142" t="str">
        <f>IF(ISERROR(DE185),"",INDEX(Профиль!$B$2:CV383,DE185,2))</f>
        <v/>
      </c>
      <c r="DG185" s="142" t="e">
        <f t="shared" si="104"/>
        <v>#N/A</v>
      </c>
      <c r="EA185" s="142">
        <f>IF(ISNUMBER(SEARCH(Бланк!$I$16,D185)),MAX($EA$1:EA184)+1,0)</f>
        <v>0</v>
      </c>
      <c r="EB185" s="142" t="e">
        <f>VLOOKUP(F185,Профиль!A185:CI1699,2,FALSE)</f>
        <v>#N/A</v>
      </c>
      <c r="EC185" s="142" t="str">
        <f>IF(EA185&gt;0,VLOOKUP(Бланк!$I$16,D185:F185,3,FALSE),"")</f>
        <v/>
      </c>
      <c r="ED185" s="142" t="e">
        <f t="shared" si="105"/>
        <v>#N/A</v>
      </c>
      <c r="EE185" s="142" t="e">
        <f t="shared" si="106"/>
        <v>#N/A</v>
      </c>
      <c r="EF185" s="142" t="str">
        <f>IF(ISERROR(EE185),"",INDEX(Профиль!$B$2:DV383,EE185,2))</f>
        <v/>
      </c>
      <c r="EG185" s="142" t="e">
        <f t="shared" si="107"/>
        <v>#N/A</v>
      </c>
      <c r="FA185" s="142">
        <f>IF(ISNUMBER(SEARCH(Бланк!$I$18,D185)),MAX($FA$1:FA184)+1,0)</f>
        <v>0</v>
      </c>
      <c r="FB185" s="142" t="e">
        <f>VLOOKUP(F185,Профиль!A185:DI1699,2,FALSE)</f>
        <v>#N/A</v>
      </c>
      <c r="FC185" s="142" t="str">
        <f>IF(FA185&gt;0,VLOOKUP(Бланк!$I$18,D185:F185,3,FALSE),"")</f>
        <v/>
      </c>
      <c r="FD185" s="142" t="e">
        <f t="shared" si="108"/>
        <v>#N/A</v>
      </c>
      <c r="FE185" s="142" t="e">
        <f t="shared" si="109"/>
        <v>#N/A</v>
      </c>
      <c r="FF185" s="142" t="str">
        <f>IF(ISERROR(FE185),"",INDEX(Профиль!$B$2:EV383,FE185,2))</f>
        <v/>
      </c>
      <c r="FG185" s="142" t="e">
        <f t="shared" si="110"/>
        <v>#N/A</v>
      </c>
      <c r="FI185" s="142" t="str">
        <f t="shared" si="111"/>
        <v/>
      </c>
      <c r="FJ185" s="142" t="e">
        <f t="shared" si="112"/>
        <v>#N/A</v>
      </c>
      <c r="GA185" s="142">
        <f>IF(ISNUMBER(SEARCH(Бланк!$I$20,D185)),MAX($GA$1:GA184)+1,0)</f>
        <v>0</v>
      </c>
      <c r="GB185" s="142" t="e">
        <f>VLOOKUP(F185,Профиль!A185:EI1699,2,FALSE)</f>
        <v>#N/A</v>
      </c>
      <c r="GC185" s="142" t="str">
        <f>IF(GA185&gt;0,VLOOKUP(Бланк!$I$20,D185:F185,3,FALSE),"")</f>
        <v/>
      </c>
      <c r="GD185" s="142" t="e">
        <f t="shared" si="113"/>
        <v>#N/A</v>
      </c>
      <c r="GE185" s="142" t="e">
        <f t="shared" si="114"/>
        <v>#N/A</v>
      </c>
      <c r="GF185" s="142" t="str">
        <f>IF(ISERROR(GE185),"",INDEX(Профиль!$B$2:FV383,GE185,2))</f>
        <v/>
      </c>
      <c r="GG185" s="142" t="e">
        <f t="shared" si="115"/>
        <v>#N/A</v>
      </c>
      <c r="GI185" s="142" t="str">
        <f t="shared" si="116"/>
        <v/>
      </c>
      <c r="GJ185" s="142" t="e">
        <f t="shared" si="117"/>
        <v>#N/A</v>
      </c>
      <c r="HA185" s="142">
        <f>IF(ISNUMBER(SEARCH(Бланк!$I$22,D185)),MAX($HA$1:HA184)+1,0)</f>
        <v>0</v>
      </c>
      <c r="HB185" s="142" t="e">
        <f>VLOOKUP(F185,Профиль!A185:FI1699,2,FALSE)</f>
        <v>#N/A</v>
      </c>
      <c r="HC185" s="142" t="str">
        <f>IF(HA185&gt;0,VLOOKUP(Бланк!$I$22,D185:F185,3,FALSE),"")</f>
        <v/>
      </c>
      <c r="HD185" s="142" t="e">
        <f t="shared" si="118"/>
        <v>#N/A</v>
      </c>
      <c r="HE185" s="142" t="e">
        <f t="shared" si="119"/>
        <v>#N/A</v>
      </c>
      <c r="HF185" s="142" t="str">
        <f>IF(ISERROR(HE185),"",INDEX(Профиль!$B$2:GV383,HE185,2))</f>
        <v/>
      </c>
      <c r="HG185" s="142" t="e">
        <f t="shared" si="120"/>
        <v>#N/A</v>
      </c>
      <c r="IA185" s="142">
        <f>IF(ISNUMBER(SEARCH(Бланк!$I$24,D185)),MAX($IA$1:IA184)+1,0)</f>
        <v>0</v>
      </c>
      <c r="IB185" s="142" t="e">
        <f>VLOOKUP(F185,Профиль!A185:GI1699,2,FALSE)</f>
        <v>#N/A</v>
      </c>
      <c r="IC185" s="142" t="str">
        <f>IF(IA185&gt;0,VLOOKUP(Бланк!$I$24,D185:F185,3,FALSE),"")</f>
        <v/>
      </c>
      <c r="ID185" s="142" t="e">
        <f t="shared" si="121"/>
        <v>#N/A</v>
      </c>
      <c r="IE185" s="142" t="e">
        <f t="shared" si="122"/>
        <v>#N/A</v>
      </c>
      <c r="IF185" s="142" t="str">
        <f>IF(ISERROR(IE185),"",INDEX(Профиль!$B$2:HV383,IE185,2))</f>
        <v/>
      </c>
      <c r="IG185" s="142" t="e">
        <f>VLOOKUP(ROW(EA184),IA$2:$IC$201,3,FALSE)</f>
        <v>#N/A</v>
      </c>
      <c r="IJ185" s="142" t="e">
        <f t="shared" si="123"/>
        <v>#N/A</v>
      </c>
    </row>
    <row r="186" spans="1:244" x14ac:dyDescent="0.25">
      <c r="A186" s="142">
        <v>186</v>
      </c>
      <c r="B186" s="142">
        <f>IF(AND($E$1="ПУСТО",Профиль!B186&lt;&gt;""),MAX($B$1:B185)+1,IF(ISNUMBER(SEARCH($E$1,Профиль!G186)),MAX($B$1:B185)+1,0))</f>
        <v>0</v>
      </c>
      <c r="D186" s="142" t="str">
        <f>IF(ISERROR(F186),"",INDEX(Профиль!$B$2:$E$1001,F186,1))</f>
        <v/>
      </c>
      <c r="E186" s="142" t="str">
        <f>IF(ISERROR(F186),"",INDEX(Профиль!$B$2:$E$1001,F186,2))</f>
        <v/>
      </c>
      <c r="F186" s="142" t="e">
        <f>MATCH(ROW(A185),$B$2:B192,0)</f>
        <v>#N/A</v>
      </c>
      <c r="G186" s="142" t="str">
        <f>IF(AND(COUNTIF(D$2:D186,D186)=1,D186&lt;&gt;""),COUNT(G$1:G185)+1,"")</f>
        <v/>
      </c>
      <c r="H186" s="142" t="str">
        <f t="shared" si="88"/>
        <v/>
      </c>
      <c r="I186" s="142" t="e">
        <f t="shared" si="89"/>
        <v>#N/A</v>
      </c>
      <c r="J186" s="142">
        <f>IF(ISNUMBER(SEARCH(Бланк!$I$6,D186)),MAX($J$1:J185)+1,0)</f>
        <v>0</v>
      </c>
      <c r="K186" s="142" t="e">
        <f>VLOOKUP(F186,Профиль!A186:AI1700,2,FALSE)</f>
        <v>#N/A</v>
      </c>
      <c r="L186" s="142" t="str">
        <f>IF(J186&gt;0,VLOOKUP(Бланк!$I$6,D186:F196,3,FALSE),"")</f>
        <v/>
      </c>
      <c r="M186" s="142" t="e">
        <f t="shared" si="90"/>
        <v>#N/A</v>
      </c>
      <c r="N186" s="142" t="e">
        <f t="shared" si="91"/>
        <v>#N/A</v>
      </c>
      <c r="O186" s="142" t="str">
        <f>IF(ISERROR(N186),"",INDEX(Профиль!$B$2:DD15190,N186,2))</f>
        <v/>
      </c>
      <c r="P186" s="142" t="e">
        <f t="shared" si="92"/>
        <v>#N/A</v>
      </c>
      <c r="Q186" s="142">
        <f>IF(ISNUMBER(SEARCH(Бланк!$K$6,O186)),MAX($Q$1:Q185)+1,0)</f>
        <v>0</v>
      </c>
      <c r="R186" s="142" t="str">
        <f t="shared" si="93"/>
        <v/>
      </c>
      <c r="S186" s="142" t="e">
        <f t="shared" si="94"/>
        <v>#N/A</v>
      </c>
      <c r="AA186" s="142">
        <f>IF(ISNUMBER(SEARCH(Бланк!$I$8,D186)),MAX($AA$1:AA185)+1,0)</f>
        <v>0</v>
      </c>
      <c r="AB186" s="142" t="e">
        <f>VLOOKUP(F186,Профиль!A186:AI1700,2,FALSE)</f>
        <v>#N/A</v>
      </c>
      <c r="AC186" s="142" t="str">
        <f>IF(AA186&gt;0,VLOOKUP(Бланк!$I$8,D186:F186,3,FALSE),"")</f>
        <v/>
      </c>
      <c r="AD186" s="142" t="e">
        <f t="shared" si="95"/>
        <v>#N/A</v>
      </c>
      <c r="BA186" s="142">
        <f>IF(ISNUMBER(SEARCH(Бланк!$I$10,D186)),MAX($BA$1:BA185)+1,0)</f>
        <v>0</v>
      </c>
      <c r="BB186" s="142" t="e">
        <f>VLOOKUP(F186,Профиль!A186:AI1700,2,FALSE)</f>
        <v>#N/A</v>
      </c>
      <c r="BC186" s="142" t="str">
        <f>IF(BA186&gt;0,VLOOKUP(Бланк!$I$10,D186:F186,3,FALSE),"")</f>
        <v/>
      </c>
      <c r="BD186" s="142" t="e">
        <f t="shared" si="96"/>
        <v>#N/A</v>
      </c>
      <c r="BE186" s="142" t="e">
        <f t="shared" si="97"/>
        <v>#N/A</v>
      </c>
      <c r="CA186" s="142">
        <f>IF(ISNUMBER(SEARCH(Бланк!$I$12,D186)),MAX($CA$1:CA185)+1,0)</f>
        <v>0</v>
      </c>
      <c r="CB186" s="142" t="e">
        <f>VLOOKUP(F186,Профиль!A186:AI1700,2,FALSE)</f>
        <v>#N/A</v>
      </c>
      <c r="CC186" s="142" t="str">
        <f>IF(CA186&gt;0,VLOOKUP(Бланк!$I$12,D186:F186,3,FALSE),"")</f>
        <v/>
      </c>
      <c r="CD186" s="142" t="e">
        <f t="shared" si="98"/>
        <v>#N/A</v>
      </c>
      <c r="CE186" s="142" t="e">
        <f t="shared" si="99"/>
        <v>#N/A</v>
      </c>
      <c r="CF186" s="142" t="str">
        <f>IF(ISERROR(CE186),"",INDEX(Профиль!$B$2:BV384,CE186,2))</f>
        <v/>
      </c>
      <c r="CG186" s="142" t="e">
        <f t="shared" si="100"/>
        <v>#N/A</v>
      </c>
      <c r="CI186" s="142" t="str">
        <f t="shared" si="101"/>
        <v/>
      </c>
      <c r="DA186" s="142">
        <f>IF(ISNUMBER(SEARCH(Бланк!$I$14,D186)),MAX($DA$1:DA185)+1,0)</f>
        <v>0</v>
      </c>
      <c r="DB186" s="142" t="e">
        <f>VLOOKUP(F186,Профиль!A186:BI1700,2,FALSE)</f>
        <v>#N/A</v>
      </c>
      <c r="DC186" s="142" t="str">
        <f>IF(DA186&gt;0,VLOOKUP(Бланк!$I$14,D186:F186,3,FALSE),"")</f>
        <v/>
      </c>
      <c r="DD186" s="142" t="e">
        <f t="shared" si="102"/>
        <v>#N/A</v>
      </c>
      <c r="DE186" s="142" t="e">
        <f t="shared" si="103"/>
        <v>#N/A</v>
      </c>
      <c r="DF186" s="142" t="str">
        <f>IF(ISERROR(DE186),"",INDEX(Профиль!$B$2:CV384,DE186,2))</f>
        <v/>
      </c>
      <c r="DG186" s="142" t="e">
        <f t="shared" si="104"/>
        <v>#N/A</v>
      </c>
      <c r="EA186" s="142">
        <f>IF(ISNUMBER(SEARCH(Бланк!$I$16,D186)),MAX($EA$1:EA185)+1,0)</f>
        <v>0</v>
      </c>
      <c r="EB186" s="142" t="e">
        <f>VLOOKUP(F186,Профиль!A186:CI1700,2,FALSE)</f>
        <v>#N/A</v>
      </c>
      <c r="EC186" s="142" t="str">
        <f>IF(EA186&gt;0,VLOOKUP(Бланк!$I$16,D186:F186,3,FALSE),"")</f>
        <v/>
      </c>
      <c r="ED186" s="142" t="e">
        <f t="shared" si="105"/>
        <v>#N/A</v>
      </c>
      <c r="EE186" s="142" t="e">
        <f t="shared" si="106"/>
        <v>#N/A</v>
      </c>
      <c r="EF186" s="142" t="str">
        <f>IF(ISERROR(EE186),"",INDEX(Профиль!$B$2:DV384,EE186,2))</f>
        <v/>
      </c>
      <c r="EG186" s="142" t="e">
        <f t="shared" si="107"/>
        <v>#N/A</v>
      </c>
      <c r="FA186" s="142">
        <f>IF(ISNUMBER(SEARCH(Бланк!$I$18,D186)),MAX($FA$1:FA185)+1,0)</f>
        <v>0</v>
      </c>
      <c r="FB186" s="142" t="e">
        <f>VLOOKUP(F186,Профиль!A186:DI1700,2,FALSE)</f>
        <v>#N/A</v>
      </c>
      <c r="FC186" s="142" t="str">
        <f>IF(FA186&gt;0,VLOOKUP(Бланк!$I$18,D186:F186,3,FALSE),"")</f>
        <v/>
      </c>
      <c r="FD186" s="142" t="e">
        <f t="shared" si="108"/>
        <v>#N/A</v>
      </c>
      <c r="FE186" s="142" t="e">
        <f t="shared" si="109"/>
        <v>#N/A</v>
      </c>
      <c r="FF186" s="142" t="str">
        <f>IF(ISERROR(FE186),"",INDEX(Профиль!$B$2:EV384,FE186,2))</f>
        <v/>
      </c>
      <c r="FG186" s="142" t="e">
        <f t="shared" si="110"/>
        <v>#N/A</v>
      </c>
      <c r="FI186" s="142" t="str">
        <f t="shared" si="111"/>
        <v/>
      </c>
      <c r="FJ186" s="142" t="e">
        <f t="shared" si="112"/>
        <v>#N/A</v>
      </c>
      <c r="GA186" s="142">
        <f>IF(ISNUMBER(SEARCH(Бланк!$I$20,D186)),MAX($GA$1:GA185)+1,0)</f>
        <v>0</v>
      </c>
      <c r="GB186" s="142" t="e">
        <f>VLOOKUP(F186,Профиль!A186:EI1700,2,FALSE)</f>
        <v>#N/A</v>
      </c>
      <c r="GC186" s="142" t="str">
        <f>IF(GA186&gt;0,VLOOKUP(Бланк!$I$20,D186:F186,3,FALSE),"")</f>
        <v/>
      </c>
      <c r="GD186" s="142" t="e">
        <f t="shared" si="113"/>
        <v>#N/A</v>
      </c>
      <c r="GE186" s="142" t="e">
        <f t="shared" si="114"/>
        <v>#N/A</v>
      </c>
      <c r="GF186" s="142" t="str">
        <f>IF(ISERROR(GE186),"",INDEX(Профиль!$B$2:FV384,GE186,2))</f>
        <v/>
      </c>
      <c r="GG186" s="142" t="e">
        <f t="shared" si="115"/>
        <v>#N/A</v>
      </c>
      <c r="GI186" s="142" t="str">
        <f t="shared" si="116"/>
        <v/>
      </c>
      <c r="GJ186" s="142" t="e">
        <f t="shared" si="117"/>
        <v>#N/A</v>
      </c>
      <c r="HA186" s="142">
        <f>IF(ISNUMBER(SEARCH(Бланк!$I$22,D186)),MAX($HA$1:HA185)+1,0)</f>
        <v>0</v>
      </c>
      <c r="HB186" s="142" t="e">
        <f>VLOOKUP(F186,Профиль!A186:FI1700,2,FALSE)</f>
        <v>#N/A</v>
      </c>
      <c r="HC186" s="142" t="str">
        <f>IF(HA186&gt;0,VLOOKUP(Бланк!$I$22,D186:F186,3,FALSE),"")</f>
        <v/>
      </c>
      <c r="HD186" s="142" t="e">
        <f t="shared" si="118"/>
        <v>#N/A</v>
      </c>
      <c r="HE186" s="142" t="e">
        <f t="shared" si="119"/>
        <v>#N/A</v>
      </c>
      <c r="HF186" s="142" t="str">
        <f>IF(ISERROR(HE186),"",INDEX(Профиль!$B$2:GV384,HE186,2))</f>
        <v/>
      </c>
      <c r="HG186" s="142" t="e">
        <f t="shared" si="120"/>
        <v>#N/A</v>
      </c>
      <c r="IA186" s="142">
        <f>IF(ISNUMBER(SEARCH(Бланк!$I$24,D186)),MAX($IA$1:IA185)+1,0)</f>
        <v>0</v>
      </c>
      <c r="IB186" s="142" t="e">
        <f>VLOOKUP(F186,Профиль!A186:GI1700,2,FALSE)</f>
        <v>#N/A</v>
      </c>
      <c r="IC186" s="142" t="str">
        <f>IF(IA186&gt;0,VLOOKUP(Бланк!$I$24,D186:F186,3,FALSE),"")</f>
        <v/>
      </c>
      <c r="ID186" s="142" t="e">
        <f t="shared" si="121"/>
        <v>#N/A</v>
      </c>
      <c r="IE186" s="142" t="e">
        <f t="shared" si="122"/>
        <v>#N/A</v>
      </c>
      <c r="IF186" s="142" t="str">
        <f>IF(ISERROR(IE186),"",INDEX(Профиль!$B$2:HV384,IE186,2))</f>
        <v/>
      </c>
      <c r="IG186" s="142" t="e">
        <f>VLOOKUP(ROW(EA185),IA$2:$IC$201,3,FALSE)</f>
        <v>#N/A</v>
      </c>
      <c r="IJ186" s="142" t="e">
        <f t="shared" si="123"/>
        <v>#N/A</v>
      </c>
    </row>
    <row r="187" spans="1:244" x14ac:dyDescent="0.25">
      <c r="A187" s="142">
        <v>187</v>
      </c>
      <c r="B187" s="142">
        <f>IF(AND($E$1="ПУСТО",Профиль!B187&lt;&gt;""),MAX($B$1:B186)+1,IF(ISNUMBER(SEARCH($E$1,Профиль!G187)),MAX($B$1:B186)+1,0))</f>
        <v>0</v>
      </c>
      <c r="D187" s="142" t="str">
        <f>IF(ISERROR(F187),"",INDEX(Профиль!$B$2:$E$1001,F187,1))</f>
        <v/>
      </c>
      <c r="E187" s="142" t="str">
        <f>IF(ISERROR(F187),"",INDEX(Профиль!$B$2:$E$1001,F187,2))</f>
        <v/>
      </c>
      <c r="F187" s="142" t="e">
        <f>MATCH(ROW(A186),$B$2:B193,0)</f>
        <v>#N/A</v>
      </c>
      <c r="G187" s="142" t="str">
        <f>IF(AND(COUNTIF(D$2:D187,D187)=1,D187&lt;&gt;""),COUNT(G$1:G186)+1,"")</f>
        <v/>
      </c>
      <c r="H187" s="142" t="str">
        <f t="shared" si="88"/>
        <v/>
      </c>
      <c r="I187" s="142" t="e">
        <f t="shared" si="89"/>
        <v>#N/A</v>
      </c>
      <c r="J187" s="142">
        <f>IF(ISNUMBER(SEARCH(Бланк!$I$6,D187)),MAX($J$1:J186)+1,0)</f>
        <v>0</v>
      </c>
      <c r="K187" s="142" t="e">
        <f>VLOOKUP(F187,Профиль!A187:AI1701,2,FALSE)</f>
        <v>#N/A</v>
      </c>
      <c r="L187" s="142" t="str">
        <f>IF(J187&gt;0,VLOOKUP(Бланк!$I$6,D187:F197,3,FALSE),"")</f>
        <v/>
      </c>
      <c r="M187" s="142" t="e">
        <f t="shared" si="90"/>
        <v>#N/A</v>
      </c>
      <c r="N187" s="142" t="e">
        <f t="shared" si="91"/>
        <v>#N/A</v>
      </c>
      <c r="O187" s="142" t="str">
        <f>IF(ISERROR(N187),"",INDEX(Профиль!$B$2:DD15191,N187,2))</f>
        <v/>
      </c>
      <c r="P187" s="142" t="e">
        <f t="shared" si="92"/>
        <v>#N/A</v>
      </c>
      <c r="Q187" s="142">
        <f>IF(ISNUMBER(SEARCH(Бланк!$K$6,O187)),MAX($Q$1:Q186)+1,0)</f>
        <v>0</v>
      </c>
      <c r="R187" s="142" t="str">
        <f t="shared" si="93"/>
        <v/>
      </c>
      <c r="S187" s="142" t="e">
        <f t="shared" si="94"/>
        <v>#N/A</v>
      </c>
      <c r="AA187" s="142">
        <f>IF(ISNUMBER(SEARCH(Бланк!$I$8,D187)),MAX($AA$1:AA186)+1,0)</f>
        <v>0</v>
      </c>
      <c r="AB187" s="142" t="e">
        <f>VLOOKUP(F187,Профиль!A187:AI1701,2,FALSE)</f>
        <v>#N/A</v>
      </c>
      <c r="AC187" s="142" t="str">
        <f>IF(AA187&gt;0,VLOOKUP(Бланк!$I$8,D187:F187,3,FALSE),"")</f>
        <v/>
      </c>
      <c r="AD187" s="142" t="e">
        <f t="shared" si="95"/>
        <v>#N/A</v>
      </c>
      <c r="BA187" s="142">
        <f>IF(ISNUMBER(SEARCH(Бланк!$I$10,D187)),MAX($BA$1:BA186)+1,0)</f>
        <v>0</v>
      </c>
      <c r="BB187" s="142" t="e">
        <f>VLOOKUP(F187,Профиль!A187:AI1701,2,FALSE)</f>
        <v>#N/A</v>
      </c>
      <c r="BC187" s="142" t="str">
        <f>IF(BA187&gt;0,VLOOKUP(Бланк!$I$10,D187:F187,3,FALSE),"")</f>
        <v/>
      </c>
      <c r="BD187" s="142" t="e">
        <f t="shared" si="96"/>
        <v>#N/A</v>
      </c>
      <c r="BE187" s="142" t="e">
        <f t="shared" si="97"/>
        <v>#N/A</v>
      </c>
      <c r="CA187" s="142">
        <f>IF(ISNUMBER(SEARCH(Бланк!$I$12,D187)),MAX($CA$1:CA186)+1,0)</f>
        <v>0</v>
      </c>
      <c r="CB187" s="142" t="e">
        <f>VLOOKUP(F187,Профиль!A187:AI1701,2,FALSE)</f>
        <v>#N/A</v>
      </c>
      <c r="CC187" s="142" t="str">
        <f>IF(CA187&gt;0,VLOOKUP(Бланк!$I$12,D187:F187,3,FALSE),"")</f>
        <v/>
      </c>
      <c r="CD187" s="142" t="e">
        <f t="shared" si="98"/>
        <v>#N/A</v>
      </c>
      <c r="CE187" s="142" t="e">
        <f t="shared" si="99"/>
        <v>#N/A</v>
      </c>
      <c r="CF187" s="142" t="str">
        <f>IF(ISERROR(CE187),"",INDEX(Профиль!$B$2:BV385,CE187,2))</f>
        <v/>
      </c>
      <c r="CG187" s="142" t="e">
        <f t="shared" si="100"/>
        <v>#N/A</v>
      </c>
      <c r="CI187" s="142" t="str">
        <f t="shared" si="101"/>
        <v/>
      </c>
      <c r="DA187" s="142">
        <f>IF(ISNUMBER(SEARCH(Бланк!$I$14,D187)),MAX($DA$1:DA186)+1,0)</f>
        <v>0</v>
      </c>
      <c r="DB187" s="142" t="e">
        <f>VLOOKUP(F187,Профиль!A187:BI1701,2,FALSE)</f>
        <v>#N/A</v>
      </c>
      <c r="DC187" s="142" t="str">
        <f>IF(DA187&gt;0,VLOOKUP(Бланк!$I$14,D187:F187,3,FALSE),"")</f>
        <v/>
      </c>
      <c r="DD187" s="142" t="e">
        <f t="shared" si="102"/>
        <v>#N/A</v>
      </c>
      <c r="DE187" s="142" t="e">
        <f t="shared" si="103"/>
        <v>#N/A</v>
      </c>
      <c r="DF187" s="142" t="str">
        <f>IF(ISERROR(DE187),"",INDEX(Профиль!$B$2:CV385,DE187,2))</f>
        <v/>
      </c>
      <c r="DG187" s="142" t="e">
        <f t="shared" si="104"/>
        <v>#N/A</v>
      </c>
      <c r="EA187" s="142">
        <f>IF(ISNUMBER(SEARCH(Бланк!$I$16,D187)),MAX($EA$1:EA186)+1,0)</f>
        <v>0</v>
      </c>
      <c r="EB187" s="142" t="e">
        <f>VLOOKUP(F187,Профиль!A187:CI1701,2,FALSE)</f>
        <v>#N/A</v>
      </c>
      <c r="EC187" s="142" t="str">
        <f>IF(EA187&gt;0,VLOOKUP(Бланк!$I$16,D187:F187,3,FALSE),"")</f>
        <v/>
      </c>
      <c r="ED187" s="142" t="e">
        <f t="shared" si="105"/>
        <v>#N/A</v>
      </c>
      <c r="EE187" s="142" t="e">
        <f t="shared" si="106"/>
        <v>#N/A</v>
      </c>
      <c r="EF187" s="142" t="str">
        <f>IF(ISERROR(EE187),"",INDEX(Профиль!$B$2:DV385,EE187,2))</f>
        <v/>
      </c>
      <c r="EG187" s="142" t="e">
        <f t="shared" si="107"/>
        <v>#N/A</v>
      </c>
      <c r="FA187" s="142">
        <f>IF(ISNUMBER(SEARCH(Бланк!$I$18,D187)),MAX($FA$1:FA186)+1,0)</f>
        <v>0</v>
      </c>
      <c r="FB187" s="142" t="e">
        <f>VLOOKUP(F187,Профиль!A187:DI1701,2,FALSE)</f>
        <v>#N/A</v>
      </c>
      <c r="FC187" s="142" t="str">
        <f>IF(FA187&gt;0,VLOOKUP(Бланк!$I$18,D187:F187,3,FALSE),"")</f>
        <v/>
      </c>
      <c r="FD187" s="142" t="e">
        <f t="shared" si="108"/>
        <v>#N/A</v>
      </c>
      <c r="FE187" s="142" t="e">
        <f t="shared" si="109"/>
        <v>#N/A</v>
      </c>
      <c r="FF187" s="142" t="str">
        <f>IF(ISERROR(FE187),"",INDEX(Профиль!$B$2:EV385,FE187,2))</f>
        <v/>
      </c>
      <c r="FG187" s="142" t="e">
        <f t="shared" si="110"/>
        <v>#N/A</v>
      </c>
      <c r="FI187" s="142" t="str">
        <f t="shared" si="111"/>
        <v/>
      </c>
      <c r="FJ187" s="142" t="e">
        <f t="shared" si="112"/>
        <v>#N/A</v>
      </c>
      <c r="GA187" s="142">
        <f>IF(ISNUMBER(SEARCH(Бланк!$I$20,D187)),MAX($GA$1:GA186)+1,0)</f>
        <v>0</v>
      </c>
      <c r="GB187" s="142" t="e">
        <f>VLOOKUP(F187,Профиль!A187:EI1701,2,FALSE)</f>
        <v>#N/A</v>
      </c>
      <c r="GC187" s="142" t="str">
        <f>IF(GA187&gt;0,VLOOKUP(Бланк!$I$20,D187:F187,3,FALSE),"")</f>
        <v/>
      </c>
      <c r="GD187" s="142" t="e">
        <f t="shared" si="113"/>
        <v>#N/A</v>
      </c>
      <c r="GE187" s="142" t="e">
        <f t="shared" si="114"/>
        <v>#N/A</v>
      </c>
      <c r="GF187" s="142" t="str">
        <f>IF(ISERROR(GE187),"",INDEX(Профиль!$B$2:FV385,GE187,2))</f>
        <v/>
      </c>
      <c r="GG187" s="142" t="e">
        <f t="shared" si="115"/>
        <v>#N/A</v>
      </c>
      <c r="GI187" s="142" t="str">
        <f t="shared" si="116"/>
        <v/>
      </c>
      <c r="GJ187" s="142" t="e">
        <f t="shared" si="117"/>
        <v>#N/A</v>
      </c>
      <c r="HA187" s="142">
        <f>IF(ISNUMBER(SEARCH(Бланк!$I$22,D187)),MAX($HA$1:HA186)+1,0)</f>
        <v>0</v>
      </c>
      <c r="HB187" s="142" t="e">
        <f>VLOOKUP(F187,Профиль!A187:FI1701,2,FALSE)</f>
        <v>#N/A</v>
      </c>
      <c r="HC187" s="142" t="str">
        <f>IF(HA187&gt;0,VLOOKUP(Бланк!$I$22,D187:F187,3,FALSE),"")</f>
        <v/>
      </c>
      <c r="HD187" s="142" t="e">
        <f t="shared" si="118"/>
        <v>#N/A</v>
      </c>
      <c r="HE187" s="142" t="e">
        <f t="shared" si="119"/>
        <v>#N/A</v>
      </c>
      <c r="HF187" s="142" t="str">
        <f>IF(ISERROR(HE187),"",INDEX(Профиль!$B$2:GV385,HE187,2))</f>
        <v/>
      </c>
      <c r="HG187" s="142" t="e">
        <f t="shared" si="120"/>
        <v>#N/A</v>
      </c>
      <c r="IA187" s="142">
        <f>IF(ISNUMBER(SEARCH(Бланк!$I$24,D187)),MAX($IA$1:IA186)+1,0)</f>
        <v>0</v>
      </c>
      <c r="IB187" s="142" t="e">
        <f>VLOOKUP(F187,Профиль!A187:GI1701,2,FALSE)</f>
        <v>#N/A</v>
      </c>
      <c r="IC187" s="142" t="str">
        <f>IF(IA187&gt;0,VLOOKUP(Бланк!$I$24,D187:F187,3,FALSE),"")</f>
        <v/>
      </c>
      <c r="ID187" s="142" t="e">
        <f t="shared" si="121"/>
        <v>#N/A</v>
      </c>
      <c r="IE187" s="142" t="e">
        <f t="shared" si="122"/>
        <v>#N/A</v>
      </c>
      <c r="IF187" s="142" t="str">
        <f>IF(ISERROR(IE187),"",INDEX(Профиль!$B$2:HV385,IE187,2))</f>
        <v/>
      </c>
      <c r="IG187" s="142" t="e">
        <f>VLOOKUP(ROW(EA186),IA$2:$IC$201,3,FALSE)</f>
        <v>#N/A</v>
      </c>
      <c r="IJ187" s="142" t="e">
        <f t="shared" si="123"/>
        <v>#N/A</v>
      </c>
    </row>
    <row r="188" spans="1:244" x14ac:dyDescent="0.25">
      <c r="A188" s="142">
        <v>188</v>
      </c>
      <c r="B188" s="142">
        <f>IF(AND($E$1="ПУСТО",Профиль!B188&lt;&gt;""),MAX($B$1:B187)+1,IF(ISNUMBER(SEARCH($E$1,Профиль!G188)),MAX($B$1:B187)+1,0))</f>
        <v>0</v>
      </c>
      <c r="D188" s="142" t="str">
        <f>IF(ISERROR(F188),"",INDEX(Профиль!$B$2:$E$1001,F188,1))</f>
        <v/>
      </c>
      <c r="E188" s="142" t="str">
        <f>IF(ISERROR(F188),"",INDEX(Профиль!$B$2:$E$1001,F188,2))</f>
        <v/>
      </c>
      <c r="F188" s="142" t="e">
        <f>MATCH(ROW(A187),$B$2:B194,0)</f>
        <v>#N/A</v>
      </c>
      <c r="G188" s="142" t="str">
        <f>IF(AND(COUNTIF(D$2:D188,D188)=1,D188&lt;&gt;""),COUNT(G$1:G187)+1,"")</f>
        <v/>
      </c>
      <c r="H188" s="142" t="str">
        <f t="shared" si="88"/>
        <v/>
      </c>
      <c r="I188" s="142" t="e">
        <f t="shared" si="89"/>
        <v>#N/A</v>
      </c>
      <c r="J188" s="142">
        <f>IF(ISNUMBER(SEARCH(Бланк!$I$6,D188)),MAX($J$1:J187)+1,0)</f>
        <v>0</v>
      </c>
      <c r="K188" s="142" t="e">
        <f>VLOOKUP(F188,Профиль!A188:AI1702,2,FALSE)</f>
        <v>#N/A</v>
      </c>
      <c r="L188" s="142" t="str">
        <f>IF(J188&gt;0,VLOOKUP(Бланк!$I$6,D188:F198,3,FALSE),"")</f>
        <v/>
      </c>
      <c r="M188" s="142" t="e">
        <f t="shared" si="90"/>
        <v>#N/A</v>
      </c>
      <c r="N188" s="142" t="e">
        <f t="shared" si="91"/>
        <v>#N/A</v>
      </c>
      <c r="O188" s="142" t="str">
        <f>IF(ISERROR(N188),"",INDEX(Профиль!$B$2:DD15192,N188,2))</f>
        <v/>
      </c>
      <c r="P188" s="142" t="e">
        <f t="shared" si="92"/>
        <v>#N/A</v>
      </c>
      <c r="Q188" s="142">
        <f>IF(ISNUMBER(SEARCH(Бланк!$K$6,O188)),MAX($Q$1:Q187)+1,0)</f>
        <v>0</v>
      </c>
      <c r="R188" s="142" t="str">
        <f t="shared" si="93"/>
        <v/>
      </c>
      <c r="S188" s="142" t="e">
        <f t="shared" si="94"/>
        <v>#N/A</v>
      </c>
      <c r="AA188" s="142">
        <f>IF(ISNUMBER(SEARCH(Бланк!$I$8,D188)),MAX($AA$1:AA187)+1,0)</f>
        <v>0</v>
      </c>
      <c r="AB188" s="142" t="e">
        <f>VLOOKUP(F188,Профиль!A188:AI1702,2,FALSE)</f>
        <v>#N/A</v>
      </c>
      <c r="AC188" s="142" t="str">
        <f>IF(AA188&gt;0,VLOOKUP(Бланк!$I$8,D188:F188,3,FALSE),"")</f>
        <v/>
      </c>
      <c r="AD188" s="142" t="e">
        <f t="shared" si="95"/>
        <v>#N/A</v>
      </c>
      <c r="BA188" s="142">
        <f>IF(ISNUMBER(SEARCH(Бланк!$I$10,D188)),MAX($BA$1:BA187)+1,0)</f>
        <v>0</v>
      </c>
      <c r="BB188" s="142" t="e">
        <f>VLOOKUP(F188,Профиль!A188:AI1702,2,FALSE)</f>
        <v>#N/A</v>
      </c>
      <c r="BC188" s="142" t="str">
        <f>IF(BA188&gt;0,VLOOKUP(Бланк!$I$10,D188:F188,3,FALSE),"")</f>
        <v/>
      </c>
      <c r="BD188" s="142" t="e">
        <f t="shared" si="96"/>
        <v>#N/A</v>
      </c>
      <c r="BE188" s="142" t="e">
        <f t="shared" si="97"/>
        <v>#N/A</v>
      </c>
      <c r="CA188" s="142">
        <f>IF(ISNUMBER(SEARCH(Бланк!$I$12,D188)),MAX($CA$1:CA187)+1,0)</f>
        <v>0</v>
      </c>
      <c r="CB188" s="142" t="e">
        <f>VLOOKUP(F188,Профиль!A188:AI1702,2,FALSE)</f>
        <v>#N/A</v>
      </c>
      <c r="CC188" s="142" t="str">
        <f>IF(CA188&gt;0,VLOOKUP(Бланк!$I$12,D188:F188,3,FALSE),"")</f>
        <v/>
      </c>
      <c r="CD188" s="142" t="e">
        <f t="shared" si="98"/>
        <v>#N/A</v>
      </c>
      <c r="CE188" s="142" t="e">
        <f t="shared" si="99"/>
        <v>#N/A</v>
      </c>
      <c r="CF188" s="142" t="str">
        <f>IF(ISERROR(CE188),"",INDEX(Профиль!$B$2:BV386,CE188,2))</f>
        <v/>
      </c>
      <c r="CG188" s="142" t="e">
        <f t="shared" si="100"/>
        <v>#N/A</v>
      </c>
      <c r="CI188" s="142" t="str">
        <f t="shared" si="101"/>
        <v/>
      </c>
      <c r="DA188" s="142">
        <f>IF(ISNUMBER(SEARCH(Бланк!$I$14,D188)),MAX($DA$1:DA187)+1,0)</f>
        <v>0</v>
      </c>
      <c r="DB188" s="142" t="e">
        <f>VLOOKUP(F188,Профиль!A188:BI1702,2,FALSE)</f>
        <v>#N/A</v>
      </c>
      <c r="DC188" s="142" t="str">
        <f>IF(DA188&gt;0,VLOOKUP(Бланк!$I$14,D188:F188,3,FALSE),"")</f>
        <v/>
      </c>
      <c r="DD188" s="142" t="e">
        <f t="shared" si="102"/>
        <v>#N/A</v>
      </c>
      <c r="DE188" s="142" t="e">
        <f t="shared" si="103"/>
        <v>#N/A</v>
      </c>
      <c r="DF188" s="142" t="str">
        <f>IF(ISERROR(DE188),"",INDEX(Профиль!$B$2:CV386,DE188,2))</f>
        <v/>
      </c>
      <c r="DG188" s="142" t="e">
        <f t="shared" si="104"/>
        <v>#N/A</v>
      </c>
      <c r="EA188" s="142">
        <f>IF(ISNUMBER(SEARCH(Бланк!$I$16,D188)),MAX($EA$1:EA187)+1,0)</f>
        <v>0</v>
      </c>
      <c r="EB188" s="142" t="e">
        <f>VLOOKUP(F188,Профиль!A188:CI1702,2,FALSE)</f>
        <v>#N/A</v>
      </c>
      <c r="EC188" s="142" t="str">
        <f>IF(EA188&gt;0,VLOOKUP(Бланк!$I$16,D188:F188,3,FALSE),"")</f>
        <v/>
      </c>
      <c r="ED188" s="142" t="e">
        <f t="shared" si="105"/>
        <v>#N/A</v>
      </c>
      <c r="EE188" s="142" t="e">
        <f t="shared" si="106"/>
        <v>#N/A</v>
      </c>
      <c r="EF188" s="142" t="str">
        <f>IF(ISERROR(EE188),"",INDEX(Профиль!$B$2:DV386,EE188,2))</f>
        <v/>
      </c>
      <c r="EG188" s="142" t="e">
        <f t="shared" si="107"/>
        <v>#N/A</v>
      </c>
      <c r="FA188" s="142">
        <f>IF(ISNUMBER(SEARCH(Бланк!$I$18,D188)),MAX($FA$1:FA187)+1,0)</f>
        <v>0</v>
      </c>
      <c r="FB188" s="142" t="e">
        <f>VLOOKUP(F188,Профиль!A188:DI1702,2,FALSE)</f>
        <v>#N/A</v>
      </c>
      <c r="FC188" s="142" t="str">
        <f>IF(FA188&gt;0,VLOOKUP(Бланк!$I$18,D188:F188,3,FALSE),"")</f>
        <v/>
      </c>
      <c r="FD188" s="142" t="e">
        <f t="shared" si="108"/>
        <v>#N/A</v>
      </c>
      <c r="FE188" s="142" t="e">
        <f t="shared" si="109"/>
        <v>#N/A</v>
      </c>
      <c r="FF188" s="142" t="str">
        <f>IF(ISERROR(FE188),"",INDEX(Профиль!$B$2:EV386,FE188,2))</f>
        <v/>
      </c>
      <c r="FG188" s="142" t="e">
        <f t="shared" si="110"/>
        <v>#N/A</v>
      </c>
      <c r="FI188" s="142" t="str">
        <f t="shared" si="111"/>
        <v/>
      </c>
      <c r="FJ188" s="142" t="e">
        <f t="shared" si="112"/>
        <v>#N/A</v>
      </c>
      <c r="GA188" s="142">
        <f>IF(ISNUMBER(SEARCH(Бланк!$I$20,D188)),MAX($GA$1:GA187)+1,0)</f>
        <v>0</v>
      </c>
      <c r="GB188" s="142" t="e">
        <f>VLOOKUP(F188,Профиль!A188:EI1702,2,FALSE)</f>
        <v>#N/A</v>
      </c>
      <c r="GC188" s="142" t="str">
        <f>IF(GA188&gt;0,VLOOKUP(Бланк!$I$20,D188:F188,3,FALSE),"")</f>
        <v/>
      </c>
      <c r="GD188" s="142" t="e">
        <f t="shared" si="113"/>
        <v>#N/A</v>
      </c>
      <c r="GE188" s="142" t="e">
        <f t="shared" si="114"/>
        <v>#N/A</v>
      </c>
      <c r="GF188" s="142" t="str">
        <f>IF(ISERROR(GE188),"",INDEX(Профиль!$B$2:FV386,GE188,2))</f>
        <v/>
      </c>
      <c r="GG188" s="142" t="e">
        <f t="shared" si="115"/>
        <v>#N/A</v>
      </c>
      <c r="GI188" s="142" t="str">
        <f t="shared" si="116"/>
        <v/>
      </c>
      <c r="GJ188" s="142" t="e">
        <f t="shared" si="117"/>
        <v>#N/A</v>
      </c>
      <c r="HA188" s="142">
        <f>IF(ISNUMBER(SEARCH(Бланк!$I$22,D188)),MAX($HA$1:HA187)+1,0)</f>
        <v>0</v>
      </c>
      <c r="HB188" s="142" t="e">
        <f>VLOOKUP(F188,Профиль!A188:FI1702,2,FALSE)</f>
        <v>#N/A</v>
      </c>
      <c r="HC188" s="142" t="str">
        <f>IF(HA188&gt;0,VLOOKUP(Бланк!$I$22,D188:F188,3,FALSE),"")</f>
        <v/>
      </c>
      <c r="HD188" s="142" t="e">
        <f t="shared" si="118"/>
        <v>#N/A</v>
      </c>
      <c r="HE188" s="142" t="e">
        <f t="shared" si="119"/>
        <v>#N/A</v>
      </c>
      <c r="HF188" s="142" t="str">
        <f>IF(ISERROR(HE188),"",INDEX(Профиль!$B$2:GV386,HE188,2))</f>
        <v/>
      </c>
      <c r="HG188" s="142" t="e">
        <f t="shared" si="120"/>
        <v>#N/A</v>
      </c>
      <c r="IA188" s="142">
        <f>IF(ISNUMBER(SEARCH(Бланк!$I$24,D188)),MAX($IA$1:IA187)+1,0)</f>
        <v>0</v>
      </c>
      <c r="IB188" s="142" t="e">
        <f>VLOOKUP(F188,Профиль!A188:GI1702,2,FALSE)</f>
        <v>#N/A</v>
      </c>
      <c r="IC188" s="142" t="str">
        <f>IF(IA188&gt;0,VLOOKUP(Бланк!$I$24,D188:F188,3,FALSE),"")</f>
        <v/>
      </c>
      <c r="ID188" s="142" t="e">
        <f t="shared" si="121"/>
        <v>#N/A</v>
      </c>
      <c r="IE188" s="142" t="e">
        <f t="shared" si="122"/>
        <v>#N/A</v>
      </c>
      <c r="IF188" s="142" t="str">
        <f>IF(ISERROR(IE188),"",INDEX(Профиль!$B$2:HV386,IE188,2))</f>
        <v/>
      </c>
      <c r="IG188" s="142" t="e">
        <f>VLOOKUP(ROW(EA187),IA$2:$IC$201,3,FALSE)</f>
        <v>#N/A</v>
      </c>
      <c r="IJ188" s="142" t="e">
        <f t="shared" si="123"/>
        <v>#N/A</v>
      </c>
    </row>
    <row r="189" spans="1:244" x14ac:dyDescent="0.25">
      <c r="A189" s="142">
        <v>189</v>
      </c>
      <c r="B189" s="142">
        <f>IF(AND($E$1="ПУСТО",Профиль!B189&lt;&gt;""),MAX($B$1:B188)+1,IF(ISNUMBER(SEARCH($E$1,Профиль!G189)),MAX($B$1:B188)+1,0))</f>
        <v>0</v>
      </c>
      <c r="D189" s="142" t="str">
        <f>IF(ISERROR(F189),"",INDEX(Профиль!$B$2:$E$1001,F189,1))</f>
        <v/>
      </c>
      <c r="E189" s="142" t="str">
        <f>IF(ISERROR(F189),"",INDEX(Профиль!$B$2:$E$1001,F189,2))</f>
        <v/>
      </c>
      <c r="F189" s="142" t="e">
        <f>MATCH(ROW(A188),$B$2:B195,0)</f>
        <v>#N/A</v>
      </c>
      <c r="G189" s="142" t="str">
        <f>IF(AND(COUNTIF(D$2:D189,D189)=1,D189&lt;&gt;""),COUNT(G$1:G188)+1,"")</f>
        <v/>
      </c>
      <c r="H189" s="142" t="str">
        <f t="shared" si="88"/>
        <v/>
      </c>
      <c r="I189" s="142" t="e">
        <f t="shared" si="89"/>
        <v>#N/A</v>
      </c>
      <c r="J189" s="142">
        <f>IF(ISNUMBER(SEARCH(Бланк!$I$6,D189)),MAX($J$1:J188)+1,0)</f>
        <v>0</v>
      </c>
      <c r="K189" s="142" t="e">
        <f>VLOOKUP(F189,Профиль!A189:AI1703,2,FALSE)</f>
        <v>#N/A</v>
      </c>
      <c r="L189" s="142" t="str">
        <f>IF(J189&gt;0,VLOOKUP(Бланк!$I$6,D189:F199,3,FALSE),"")</f>
        <v/>
      </c>
      <c r="M189" s="142" t="e">
        <f t="shared" si="90"/>
        <v>#N/A</v>
      </c>
      <c r="N189" s="142" t="e">
        <f t="shared" si="91"/>
        <v>#N/A</v>
      </c>
      <c r="O189" s="142" t="str">
        <f>IF(ISERROR(N189),"",INDEX(Профиль!$B$2:DD15193,N189,2))</f>
        <v/>
      </c>
      <c r="P189" s="142" t="e">
        <f t="shared" si="92"/>
        <v>#N/A</v>
      </c>
      <c r="Q189" s="142">
        <f>IF(ISNUMBER(SEARCH(Бланк!$K$6,O189)),MAX($Q$1:Q188)+1,0)</f>
        <v>0</v>
      </c>
      <c r="R189" s="142" t="str">
        <f t="shared" si="93"/>
        <v/>
      </c>
      <c r="S189" s="142" t="e">
        <f t="shared" si="94"/>
        <v>#N/A</v>
      </c>
      <c r="AA189" s="142">
        <f>IF(ISNUMBER(SEARCH(Бланк!$I$8,D189)),MAX($AA$1:AA188)+1,0)</f>
        <v>0</v>
      </c>
      <c r="AB189" s="142" t="e">
        <f>VLOOKUP(F189,Профиль!A189:AI1703,2,FALSE)</f>
        <v>#N/A</v>
      </c>
      <c r="AC189" s="142" t="str">
        <f>IF(AA189&gt;0,VLOOKUP(Бланк!$I$8,D189:F189,3,FALSE),"")</f>
        <v/>
      </c>
      <c r="AD189" s="142" t="e">
        <f t="shared" si="95"/>
        <v>#N/A</v>
      </c>
      <c r="BA189" s="142">
        <f>IF(ISNUMBER(SEARCH(Бланк!$I$10,D189)),MAX($BA$1:BA188)+1,0)</f>
        <v>0</v>
      </c>
      <c r="BB189" s="142" t="e">
        <f>VLOOKUP(F189,Профиль!A189:AI1703,2,FALSE)</f>
        <v>#N/A</v>
      </c>
      <c r="BC189" s="142" t="str">
        <f>IF(BA189&gt;0,VLOOKUP(Бланк!$I$10,D189:F189,3,FALSE),"")</f>
        <v/>
      </c>
      <c r="BD189" s="142" t="e">
        <f t="shared" si="96"/>
        <v>#N/A</v>
      </c>
      <c r="BE189" s="142" t="e">
        <f t="shared" si="97"/>
        <v>#N/A</v>
      </c>
      <c r="CA189" s="142">
        <f>IF(ISNUMBER(SEARCH(Бланк!$I$12,D189)),MAX($CA$1:CA188)+1,0)</f>
        <v>0</v>
      </c>
      <c r="CB189" s="142" t="e">
        <f>VLOOKUP(F189,Профиль!A189:AI1703,2,FALSE)</f>
        <v>#N/A</v>
      </c>
      <c r="CC189" s="142" t="str">
        <f>IF(CA189&gt;0,VLOOKUP(Бланк!$I$12,D189:F189,3,FALSE),"")</f>
        <v/>
      </c>
      <c r="CD189" s="142" t="e">
        <f t="shared" si="98"/>
        <v>#N/A</v>
      </c>
      <c r="CE189" s="142" t="e">
        <f t="shared" si="99"/>
        <v>#N/A</v>
      </c>
      <c r="CF189" s="142" t="str">
        <f>IF(ISERROR(CE189),"",INDEX(Профиль!$B$2:BV387,CE189,2))</f>
        <v/>
      </c>
      <c r="CG189" s="142" t="e">
        <f t="shared" si="100"/>
        <v>#N/A</v>
      </c>
      <c r="CI189" s="142" t="str">
        <f t="shared" si="101"/>
        <v/>
      </c>
      <c r="DA189" s="142">
        <f>IF(ISNUMBER(SEARCH(Бланк!$I$14,D189)),MAX($DA$1:DA188)+1,0)</f>
        <v>0</v>
      </c>
      <c r="DB189" s="142" t="e">
        <f>VLOOKUP(F189,Профиль!A189:BI1703,2,FALSE)</f>
        <v>#N/A</v>
      </c>
      <c r="DC189" s="142" t="str">
        <f>IF(DA189&gt;0,VLOOKUP(Бланк!$I$14,D189:F189,3,FALSE),"")</f>
        <v/>
      </c>
      <c r="DD189" s="142" t="e">
        <f t="shared" si="102"/>
        <v>#N/A</v>
      </c>
      <c r="DE189" s="142" t="e">
        <f t="shared" si="103"/>
        <v>#N/A</v>
      </c>
      <c r="DF189" s="142" t="str">
        <f>IF(ISERROR(DE189),"",INDEX(Профиль!$B$2:CV387,DE189,2))</f>
        <v/>
      </c>
      <c r="DG189" s="142" t="e">
        <f t="shared" si="104"/>
        <v>#N/A</v>
      </c>
      <c r="EA189" s="142">
        <f>IF(ISNUMBER(SEARCH(Бланк!$I$16,D189)),MAX($EA$1:EA188)+1,0)</f>
        <v>0</v>
      </c>
      <c r="EB189" s="142" t="e">
        <f>VLOOKUP(F189,Профиль!A189:CI1703,2,FALSE)</f>
        <v>#N/A</v>
      </c>
      <c r="EC189" s="142" t="str">
        <f>IF(EA189&gt;0,VLOOKUP(Бланк!$I$16,D189:F189,3,FALSE),"")</f>
        <v/>
      </c>
      <c r="ED189" s="142" t="e">
        <f t="shared" si="105"/>
        <v>#N/A</v>
      </c>
      <c r="EE189" s="142" t="e">
        <f t="shared" si="106"/>
        <v>#N/A</v>
      </c>
      <c r="EF189" s="142" t="str">
        <f>IF(ISERROR(EE189),"",INDEX(Профиль!$B$2:DV387,EE189,2))</f>
        <v/>
      </c>
      <c r="EG189" s="142" t="e">
        <f t="shared" si="107"/>
        <v>#N/A</v>
      </c>
      <c r="FA189" s="142">
        <f>IF(ISNUMBER(SEARCH(Бланк!$I$18,D189)),MAX($FA$1:FA188)+1,0)</f>
        <v>0</v>
      </c>
      <c r="FB189" s="142" t="e">
        <f>VLOOKUP(F189,Профиль!A189:DI1703,2,FALSE)</f>
        <v>#N/A</v>
      </c>
      <c r="FC189" s="142" t="str">
        <f>IF(FA189&gt;0,VLOOKUP(Бланк!$I$18,D189:F189,3,FALSE),"")</f>
        <v/>
      </c>
      <c r="FD189" s="142" t="e">
        <f t="shared" si="108"/>
        <v>#N/A</v>
      </c>
      <c r="FE189" s="142" t="e">
        <f t="shared" si="109"/>
        <v>#N/A</v>
      </c>
      <c r="FF189" s="142" t="str">
        <f>IF(ISERROR(FE189),"",INDEX(Профиль!$B$2:EV387,FE189,2))</f>
        <v/>
      </c>
      <c r="FG189" s="142" t="e">
        <f t="shared" si="110"/>
        <v>#N/A</v>
      </c>
      <c r="FI189" s="142" t="str">
        <f t="shared" si="111"/>
        <v/>
      </c>
      <c r="FJ189" s="142" t="e">
        <f t="shared" si="112"/>
        <v>#N/A</v>
      </c>
      <c r="GA189" s="142">
        <f>IF(ISNUMBER(SEARCH(Бланк!$I$20,D189)),MAX($GA$1:GA188)+1,0)</f>
        <v>0</v>
      </c>
      <c r="GB189" s="142" t="e">
        <f>VLOOKUP(F189,Профиль!A189:EI1703,2,FALSE)</f>
        <v>#N/A</v>
      </c>
      <c r="GC189" s="142" t="str">
        <f>IF(GA189&gt;0,VLOOKUP(Бланк!$I$20,D189:F189,3,FALSE),"")</f>
        <v/>
      </c>
      <c r="GD189" s="142" t="e">
        <f t="shared" si="113"/>
        <v>#N/A</v>
      </c>
      <c r="GE189" s="142" t="e">
        <f t="shared" si="114"/>
        <v>#N/A</v>
      </c>
      <c r="GF189" s="142" t="str">
        <f>IF(ISERROR(GE189),"",INDEX(Профиль!$B$2:FV387,GE189,2))</f>
        <v/>
      </c>
      <c r="GG189" s="142" t="e">
        <f t="shared" si="115"/>
        <v>#N/A</v>
      </c>
      <c r="GI189" s="142" t="str">
        <f t="shared" si="116"/>
        <v/>
      </c>
      <c r="GJ189" s="142" t="e">
        <f t="shared" si="117"/>
        <v>#N/A</v>
      </c>
      <c r="HA189" s="142">
        <f>IF(ISNUMBER(SEARCH(Бланк!$I$22,D189)),MAX($HA$1:HA188)+1,0)</f>
        <v>0</v>
      </c>
      <c r="HB189" s="142" t="e">
        <f>VLOOKUP(F189,Профиль!A189:FI1703,2,FALSE)</f>
        <v>#N/A</v>
      </c>
      <c r="HC189" s="142" t="str">
        <f>IF(HA189&gt;0,VLOOKUP(Бланк!$I$22,D189:F189,3,FALSE),"")</f>
        <v/>
      </c>
      <c r="HD189" s="142" t="e">
        <f t="shared" si="118"/>
        <v>#N/A</v>
      </c>
      <c r="HE189" s="142" t="e">
        <f t="shared" si="119"/>
        <v>#N/A</v>
      </c>
      <c r="HF189" s="142" t="str">
        <f>IF(ISERROR(HE189),"",INDEX(Профиль!$B$2:GV387,HE189,2))</f>
        <v/>
      </c>
      <c r="HG189" s="142" t="e">
        <f t="shared" si="120"/>
        <v>#N/A</v>
      </c>
      <c r="IA189" s="142">
        <f>IF(ISNUMBER(SEARCH(Бланк!$I$24,D189)),MAX($IA$1:IA188)+1,0)</f>
        <v>0</v>
      </c>
      <c r="IB189" s="142" t="e">
        <f>VLOOKUP(F189,Профиль!A189:GI1703,2,FALSE)</f>
        <v>#N/A</v>
      </c>
      <c r="IC189" s="142" t="str">
        <f>IF(IA189&gt;0,VLOOKUP(Бланк!$I$24,D189:F189,3,FALSE),"")</f>
        <v/>
      </c>
      <c r="ID189" s="142" t="e">
        <f t="shared" si="121"/>
        <v>#N/A</v>
      </c>
      <c r="IE189" s="142" t="e">
        <f t="shared" si="122"/>
        <v>#N/A</v>
      </c>
      <c r="IF189" s="142" t="str">
        <f>IF(ISERROR(IE189),"",INDEX(Профиль!$B$2:HV387,IE189,2))</f>
        <v/>
      </c>
      <c r="IG189" s="142" t="e">
        <f>VLOOKUP(ROW(EA188),IA$2:$IC$201,3,FALSE)</f>
        <v>#N/A</v>
      </c>
      <c r="IJ189" s="142" t="e">
        <f t="shared" si="123"/>
        <v>#N/A</v>
      </c>
    </row>
    <row r="190" spans="1:244" x14ac:dyDescent="0.25">
      <c r="A190" s="142">
        <v>190</v>
      </c>
      <c r="B190" s="142">
        <f>IF(AND($E$1="ПУСТО",Профиль!B190&lt;&gt;""),MAX($B$1:B189)+1,IF(ISNUMBER(SEARCH($E$1,Профиль!G190)),MAX($B$1:B189)+1,0))</f>
        <v>0</v>
      </c>
      <c r="D190" s="142" t="str">
        <f>IF(ISERROR(F190),"",INDEX(Профиль!$B$2:$E$1001,F190,1))</f>
        <v/>
      </c>
      <c r="E190" s="142" t="str">
        <f>IF(ISERROR(F190),"",INDEX(Профиль!$B$2:$E$1001,F190,2))</f>
        <v/>
      </c>
      <c r="F190" s="142" t="e">
        <f>MATCH(ROW(A189),$B$2:B196,0)</f>
        <v>#N/A</v>
      </c>
      <c r="G190" s="142" t="str">
        <f>IF(AND(COUNTIF(D$2:D190,D190)=1,D190&lt;&gt;""),COUNT(G$1:G189)+1,"")</f>
        <v/>
      </c>
      <c r="H190" s="142" t="str">
        <f t="shared" si="88"/>
        <v/>
      </c>
      <c r="I190" s="142" t="e">
        <f t="shared" si="89"/>
        <v>#N/A</v>
      </c>
      <c r="J190" s="142">
        <f>IF(ISNUMBER(SEARCH(Бланк!$I$6,D190)),MAX($J$1:J189)+1,0)</f>
        <v>0</v>
      </c>
      <c r="K190" s="142" t="e">
        <f>VLOOKUP(F190,Профиль!A190:AI1704,2,FALSE)</f>
        <v>#N/A</v>
      </c>
      <c r="L190" s="142" t="str">
        <f>IF(J190&gt;0,VLOOKUP(Бланк!$I$6,D190:F200,3,FALSE),"")</f>
        <v/>
      </c>
      <c r="M190" s="142" t="e">
        <f t="shared" si="90"/>
        <v>#N/A</v>
      </c>
      <c r="N190" s="142" t="e">
        <f t="shared" si="91"/>
        <v>#N/A</v>
      </c>
      <c r="O190" s="142" t="str">
        <f>IF(ISERROR(N190),"",INDEX(Профиль!$B$2:DD15194,N190,2))</f>
        <v/>
      </c>
      <c r="P190" s="142" t="e">
        <f t="shared" si="92"/>
        <v>#N/A</v>
      </c>
      <c r="Q190" s="142">
        <f>IF(ISNUMBER(SEARCH(Бланк!$K$6,O190)),MAX($Q$1:Q189)+1,0)</f>
        <v>0</v>
      </c>
      <c r="R190" s="142" t="str">
        <f t="shared" si="93"/>
        <v/>
      </c>
      <c r="S190" s="142" t="e">
        <f t="shared" si="94"/>
        <v>#N/A</v>
      </c>
      <c r="AA190" s="142">
        <f>IF(ISNUMBER(SEARCH(Бланк!$I$8,D190)),MAX($AA$1:AA189)+1,0)</f>
        <v>0</v>
      </c>
      <c r="AB190" s="142" t="e">
        <f>VLOOKUP(F190,Профиль!A190:AI1704,2,FALSE)</f>
        <v>#N/A</v>
      </c>
      <c r="AC190" s="142" t="str">
        <f>IF(AA190&gt;0,VLOOKUP(Бланк!$I$8,D190:F190,3,FALSE),"")</f>
        <v/>
      </c>
      <c r="AD190" s="142" t="e">
        <f t="shared" si="95"/>
        <v>#N/A</v>
      </c>
      <c r="BA190" s="142">
        <f>IF(ISNUMBER(SEARCH(Бланк!$I$10,D190)),MAX($BA$1:BA189)+1,0)</f>
        <v>0</v>
      </c>
      <c r="BB190" s="142" t="e">
        <f>VLOOKUP(F190,Профиль!A190:AI1704,2,FALSE)</f>
        <v>#N/A</v>
      </c>
      <c r="BC190" s="142" t="str">
        <f>IF(BA190&gt;0,VLOOKUP(Бланк!$I$10,D190:F190,3,FALSE),"")</f>
        <v/>
      </c>
      <c r="BD190" s="142" t="e">
        <f t="shared" si="96"/>
        <v>#N/A</v>
      </c>
      <c r="BE190" s="142" t="e">
        <f t="shared" si="97"/>
        <v>#N/A</v>
      </c>
      <c r="CA190" s="142">
        <f>IF(ISNUMBER(SEARCH(Бланк!$I$12,D190)),MAX($CA$1:CA189)+1,0)</f>
        <v>0</v>
      </c>
      <c r="CB190" s="142" t="e">
        <f>VLOOKUP(F190,Профиль!A190:AI1704,2,FALSE)</f>
        <v>#N/A</v>
      </c>
      <c r="CC190" s="142" t="str">
        <f>IF(CA190&gt;0,VLOOKUP(Бланк!$I$12,D190:F190,3,FALSE),"")</f>
        <v/>
      </c>
      <c r="CD190" s="142" t="e">
        <f t="shared" si="98"/>
        <v>#N/A</v>
      </c>
      <c r="CE190" s="142" t="e">
        <f t="shared" si="99"/>
        <v>#N/A</v>
      </c>
      <c r="CF190" s="142" t="str">
        <f>IF(ISERROR(CE190),"",INDEX(Профиль!$B$2:BV388,CE190,2))</f>
        <v/>
      </c>
      <c r="CG190" s="142" t="e">
        <f t="shared" si="100"/>
        <v>#N/A</v>
      </c>
      <c r="CI190" s="142" t="str">
        <f t="shared" si="101"/>
        <v/>
      </c>
      <c r="DA190" s="142">
        <f>IF(ISNUMBER(SEARCH(Бланк!$I$14,D190)),MAX($DA$1:DA189)+1,0)</f>
        <v>0</v>
      </c>
      <c r="DB190" s="142" t="e">
        <f>VLOOKUP(F190,Профиль!A190:BI1704,2,FALSE)</f>
        <v>#N/A</v>
      </c>
      <c r="DC190" s="142" t="str">
        <f>IF(DA190&gt;0,VLOOKUP(Бланк!$I$14,D190:F190,3,FALSE),"")</f>
        <v/>
      </c>
      <c r="DD190" s="142" t="e">
        <f t="shared" si="102"/>
        <v>#N/A</v>
      </c>
      <c r="DE190" s="142" t="e">
        <f t="shared" si="103"/>
        <v>#N/A</v>
      </c>
      <c r="DF190" s="142" t="str">
        <f>IF(ISERROR(DE190),"",INDEX(Профиль!$B$2:CV388,DE190,2))</f>
        <v/>
      </c>
      <c r="DG190" s="142" t="e">
        <f t="shared" si="104"/>
        <v>#N/A</v>
      </c>
      <c r="EA190" s="142">
        <f>IF(ISNUMBER(SEARCH(Бланк!$I$16,D190)),MAX($EA$1:EA189)+1,0)</f>
        <v>0</v>
      </c>
      <c r="EB190" s="142" t="e">
        <f>VLOOKUP(F190,Профиль!A190:CI1704,2,FALSE)</f>
        <v>#N/A</v>
      </c>
      <c r="EC190" s="142" t="str">
        <f>IF(EA190&gt;0,VLOOKUP(Бланк!$I$16,D190:F190,3,FALSE),"")</f>
        <v/>
      </c>
      <c r="ED190" s="142" t="e">
        <f t="shared" si="105"/>
        <v>#N/A</v>
      </c>
      <c r="EE190" s="142" t="e">
        <f t="shared" si="106"/>
        <v>#N/A</v>
      </c>
      <c r="EF190" s="142" t="str">
        <f>IF(ISERROR(EE190),"",INDEX(Профиль!$B$2:DV388,EE190,2))</f>
        <v/>
      </c>
      <c r="EG190" s="142" t="e">
        <f t="shared" si="107"/>
        <v>#N/A</v>
      </c>
      <c r="FA190" s="142">
        <f>IF(ISNUMBER(SEARCH(Бланк!$I$18,D190)),MAX($FA$1:FA189)+1,0)</f>
        <v>0</v>
      </c>
      <c r="FB190" s="142" t="e">
        <f>VLOOKUP(F190,Профиль!A190:DI1704,2,FALSE)</f>
        <v>#N/A</v>
      </c>
      <c r="FC190" s="142" t="str">
        <f>IF(FA190&gt;0,VLOOKUP(Бланк!$I$18,D190:F190,3,FALSE),"")</f>
        <v/>
      </c>
      <c r="FD190" s="142" t="e">
        <f t="shared" si="108"/>
        <v>#N/A</v>
      </c>
      <c r="FE190" s="142" t="e">
        <f t="shared" si="109"/>
        <v>#N/A</v>
      </c>
      <c r="FF190" s="142" t="str">
        <f>IF(ISERROR(FE190),"",INDEX(Профиль!$B$2:EV388,FE190,2))</f>
        <v/>
      </c>
      <c r="FG190" s="142" t="e">
        <f t="shared" si="110"/>
        <v>#N/A</v>
      </c>
      <c r="FI190" s="142" t="str">
        <f t="shared" si="111"/>
        <v/>
      </c>
      <c r="FJ190" s="142" t="e">
        <f t="shared" si="112"/>
        <v>#N/A</v>
      </c>
      <c r="GA190" s="142">
        <f>IF(ISNUMBER(SEARCH(Бланк!$I$20,D190)),MAX($GA$1:GA189)+1,0)</f>
        <v>0</v>
      </c>
      <c r="GB190" s="142" t="e">
        <f>VLOOKUP(F190,Профиль!A190:EI1704,2,FALSE)</f>
        <v>#N/A</v>
      </c>
      <c r="GC190" s="142" t="str">
        <f>IF(GA190&gt;0,VLOOKUP(Бланк!$I$20,D190:F190,3,FALSE),"")</f>
        <v/>
      </c>
      <c r="GD190" s="142" t="e">
        <f t="shared" si="113"/>
        <v>#N/A</v>
      </c>
      <c r="GE190" s="142" t="e">
        <f t="shared" si="114"/>
        <v>#N/A</v>
      </c>
      <c r="GF190" s="142" t="str">
        <f>IF(ISERROR(GE190),"",INDEX(Профиль!$B$2:FV388,GE190,2))</f>
        <v/>
      </c>
      <c r="GG190" s="142" t="e">
        <f t="shared" si="115"/>
        <v>#N/A</v>
      </c>
      <c r="GI190" s="142" t="str">
        <f t="shared" si="116"/>
        <v/>
      </c>
      <c r="GJ190" s="142" t="e">
        <f t="shared" si="117"/>
        <v>#N/A</v>
      </c>
      <c r="HA190" s="142">
        <f>IF(ISNUMBER(SEARCH(Бланк!$I$22,D190)),MAX($HA$1:HA189)+1,0)</f>
        <v>0</v>
      </c>
      <c r="HB190" s="142" t="e">
        <f>VLOOKUP(F190,Профиль!A190:FI1704,2,FALSE)</f>
        <v>#N/A</v>
      </c>
      <c r="HC190" s="142" t="str">
        <f>IF(HA190&gt;0,VLOOKUP(Бланк!$I$22,D190:F190,3,FALSE),"")</f>
        <v/>
      </c>
      <c r="HD190" s="142" t="e">
        <f t="shared" si="118"/>
        <v>#N/A</v>
      </c>
      <c r="HE190" s="142" t="e">
        <f t="shared" si="119"/>
        <v>#N/A</v>
      </c>
      <c r="HF190" s="142" t="str">
        <f>IF(ISERROR(HE190),"",INDEX(Профиль!$B$2:GV388,HE190,2))</f>
        <v/>
      </c>
      <c r="HG190" s="142" t="e">
        <f t="shared" si="120"/>
        <v>#N/A</v>
      </c>
      <c r="IA190" s="142">
        <f>IF(ISNUMBER(SEARCH(Бланк!$I$24,D190)),MAX($IA$1:IA189)+1,0)</f>
        <v>0</v>
      </c>
      <c r="IB190" s="142" t="e">
        <f>VLOOKUP(F190,Профиль!A190:GI1704,2,FALSE)</f>
        <v>#N/A</v>
      </c>
      <c r="IC190" s="142" t="str">
        <f>IF(IA190&gt;0,VLOOKUP(Бланк!$I$24,D190:F190,3,FALSE),"")</f>
        <v/>
      </c>
      <c r="ID190" s="142" t="e">
        <f t="shared" si="121"/>
        <v>#N/A</v>
      </c>
      <c r="IE190" s="142" t="e">
        <f t="shared" si="122"/>
        <v>#N/A</v>
      </c>
      <c r="IF190" s="142" t="str">
        <f>IF(ISERROR(IE190),"",INDEX(Профиль!$B$2:HV388,IE190,2))</f>
        <v/>
      </c>
      <c r="IG190" s="142" t="e">
        <f>VLOOKUP(ROW(EA189),IA$2:$IC$201,3,FALSE)</f>
        <v>#N/A</v>
      </c>
      <c r="IJ190" s="142" t="e">
        <f t="shared" si="123"/>
        <v>#N/A</v>
      </c>
    </row>
    <row r="191" spans="1:244" x14ac:dyDescent="0.25">
      <c r="A191" s="142">
        <v>191</v>
      </c>
      <c r="B191" s="142">
        <f>IF(AND($E$1="ПУСТО",Профиль!B191&lt;&gt;""),MAX($B$1:B190)+1,IF(ISNUMBER(SEARCH($E$1,Профиль!G191)),MAX($B$1:B190)+1,0))</f>
        <v>0</v>
      </c>
      <c r="D191" s="142" t="str">
        <f>IF(ISERROR(F191),"",INDEX(Профиль!$B$2:$E$1001,F191,1))</f>
        <v/>
      </c>
      <c r="E191" s="142" t="str">
        <f>IF(ISERROR(F191),"",INDEX(Профиль!$B$2:$E$1001,F191,2))</f>
        <v/>
      </c>
      <c r="F191" s="142" t="e">
        <f>MATCH(ROW(A190),$B$2:B197,0)</f>
        <v>#N/A</v>
      </c>
      <c r="G191" s="142" t="str">
        <f>IF(AND(COUNTIF(D$2:D191,D191)=1,D191&lt;&gt;""),COUNT(G$1:G190)+1,"")</f>
        <v/>
      </c>
      <c r="H191" s="142" t="str">
        <f t="shared" si="88"/>
        <v/>
      </c>
      <c r="I191" s="142" t="e">
        <f t="shared" si="89"/>
        <v>#N/A</v>
      </c>
      <c r="J191" s="142">
        <f>IF(ISNUMBER(SEARCH(Бланк!$I$6,D191)),MAX($J$1:J190)+1,0)</f>
        <v>0</v>
      </c>
      <c r="K191" s="142" t="e">
        <f>VLOOKUP(F191,Профиль!A191:AI1705,2,FALSE)</f>
        <v>#N/A</v>
      </c>
      <c r="L191" s="142" t="str">
        <f>IF(J191&gt;0,VLOOKUP(Бланк!$I$6,D191:F201,3,FALSE),"")</f>
        <v/>
      </c>
      <c r="M191" s="142" t="e">
        <f t="shared" si="90"/>
        <v>#N/A</v>
      </c>
      <c r="N191" s="142" t="e">
        <f t="shared" si="91"/>
        <v>#N/A</v>
      </c>
      <c r="O191" s="142" t="str">
        <f>IF(ISERROR(N191),"",INDEX(Профиль!$B$2:DD15195,N191,2))</f>
        <v/>
      </c>
      <c r="P191" s="142" t="e">
        <f t="shared" si="92"/>
        <v>#N/A</v>
      </c>
      <c r="Q191" s="142">
        <f>IF(ISNUMBER(SEARCH(Бланк!$K$6,O191)),MAX($Q$1:Q190)+1,0)</f>
        <v>0</v>
      </c>
      <c r="R191" s="142" t="str">
        <f t="shared" si="93"/>
        <v/>
      </c>
      <c r="S191" s="142" t="e">
        <f t="shared" si="94"/>
        <v>#N/A</v>
      </c>
      <c r="AA191" s="142">
        <f>IF(ISNUMBER(SEARCH(Бланк!$I$8,D191)),MAX($AA$1:AA190)+1,0)</f>
        <v>0</v>
      </c>
      <c r="AB191" s="142" t="e">
        <f>VLOOKUP(F191,Профиль!A191:AI1705,2,FALSE)</f>
        <v>#N/A</v>
      </c>
      <c r="AC191" s="142" t="str">
        <f>IF(AA191&gt;0,VLOOKUP(Бланк!$I$8,D191:F191,3,FALSE),"")</f>
        <v/>
      </c>
      <c r="AD191" s="142" t="e">
        <f t="shared" si="95"/>
        <v>#N/A</v>
      </c>
      <c r="BA191" s="142">
        <f>IF(ISNUMBER(SEARCH(Бланк!$I$10,D191)),MAX($BA$1:BA190)+1,0)</f>
        <v>0</v>
      </c>
      <c r="BB191" s="142" t="e">
        <f>VLOOKUP(F191,Профиль!A191:AI1705,2,FALSE)</f>
        <v>#N/A</v>
      </c>
      <c r="BC191" s="142" t="str">
        <f>IF(BA191&gt;0,VLOOKUP(Бланк!$I$10,D191:F191,3,FALSE),"")</f>
        <v/>
      </c>
      <c r="BD191" s="142" t="e">
        <f t="shared" si="96"/>
        <v>#N/A</v>
      </c>
      <c r="BE191" s="142" t="e">
        <f t="shared" si="97"/>
        <v>#N/A</v>
      </c>
      <c r="CA191" s="142">
        <f>IF(ISNUMBER(SEARCH(Бланк!$I$12,D191)),MAX($CA$1:CA190)+1,0)</f>
        <v>0</v>
      </c>
      <c r="CB191" s="142" t="e">
        <f>VLOOKUP(F191,Профиль!A191:AI1705,2,FALSE)</f>
        <v>#N/A</v>
      </c>
      <c r="CC191" s="142" t="str">
        <f>IF(CA191&gt;0,VLOOKUP(Бланк!$I$12,D191:F191,3,FALSE),"")</f>
        <v/>
      </c>
      <c r="CD191" s="142" t="e">
        <f t="shared" si="98"/>
        <v>#N/A</v>
      </c>
      <c r="CE191" s="142" t="e">
        <f t="shared" si="99"/>
        <v>#N/A</v>
      </c>
      <c r="CF191" s="142" t="str">
        <f>IF(ISERROR(CE191),"",INDEX(Профиль!$B$2:BV389,CE191,2))</f>
        <v/>
      </c>
      <c r="CG191" s="142" t="e">
        <f t="shared" si="100"/>
        <v>#N/A</v>
      </c>
      <c r="CI191" s="142" t="str">
        <f t="shared" si="101"/>
        <v/>
      </c>
      <c r="DA191" s="142">
        <f>IF(ISNUMBER(SEARCH(Бланк!$I$14,D191)),MAX($DA$1:DA190)+1,0)</f>
        <v>0</v>
      </c>
      <c r="DB191" s="142" t="e">
        <f>VLOOKUP(F191,Профиль!A191:BI1705,2,FALSE)</f>
        <v>#N/A</v>
      </c>
      <c r="DC191" s="142" t="str">
        <f>IF(DA191&gt;0,VLOOKUP(Бланк!$I$14,D191:F191,3,FALSE),"")</f>
        <v/>
      </c>
      <c r="DD191" s="142" t="e">
        <f t="shared" si="102"/>
        <v>#N/A</v>
      </c>
      <c r="DE191" s="142" t="e">
        <f t="shared" si="103"/>
        <v>#N/A</v>
      </c>
      <c r="DF191" s="142" t="str">
        <f>IF(ISERROR(DE191),"",INDEX(Профиль!$B$2:CV389,DE191,2))</f>
        <v/>
      </c>
      <c r="DG191" s="142" t="e">
        <f t="shared" si="104"/>
        <v>#N/A</v>
      </c>
      <c r="EA191" s="142">
        <f>IF(ISNUMBER(SEARCH(Бланк!$I$16,D191)),MAX($EA$1:EA190)+1,0)</f>
        <v>0</v>
      </c>
      <c r="EB191" s="142" t="e">
        <f>VLOOKUP(F191,Профиль!A191:CI1705,2,FALSE)</f>
        <v>#N/A</v>
      </c>
      <c r="EC191" s="142" t="str">
        <f>IF(EA191&gt;0,VLOOKUP(Бланк!$I$16,D191:F191,3,FALSE),"")</f>
        <v/>
      </c>
      <c r="ED191" s="142" t="e">
        <f t="shared" si="105"/>
        <v>#N/A</v>
      </c>
      <c r="EE191" s="142" t="e">
        <f t="shared" si="106"/>
        <v>#N/A</v>
      </c>
      <c r="EF191" s="142" t="str">
        <f>IF(ISERROR(EE191),"",INDEX(Профиль!$B$2:DV389,EE191,2))</f>
        <v/>
      </c>
      <c r="EG191" s="142" t="e">
        <f t="shared" si="107"/>
        <v>#N/A</v>
      </c>
      <c r="FA191" s="142">
        <f>IF(ISNUMBER(SEARCH(Бланк!$I$18,D191)),MAX($FA$1:FA190)+1,0)</f>
        <v>0</v>
      </c>
      <c r="FB191" s="142" t="e">
        <f>VLOOKUP(F191,Профиль!A191:DI1705,2,FALSE)</f>
        <v>#N/A</v>
      </c>
      <c r="FC191" s="142" t="str">
        <f>IF(FA191&gt;0,VLOOKUP(Бланк!$I$18,D191:F191,3,FALSE),"")</f>
        <v/>
      </c>
      <c r="FD191" s="142" t="e">
        <f t="shared" si="108"/>
        <v>#N/A</v>
      </c>
      <c r="FE191" s="142" t="e">
        <f t="shared" si="109"/>
        <v>#N/A</v>
      </c>
      <c r="FF191" s="142" t="str">
        <f>IF(ISERROR(FE191),"",INDEX(Профиль!$B$2:EV389,FE191,2))</f>
        <v/>
      </c>
      <c r="FG191" s="142" t="e">
        <f t="shared" si="110"/>
        <v>#N/A</v>
      </c>
      <c r="FI191" s="142" t="str">
        <f t="shared" si="111"/>
        <v/>
      </c>
      <c r="FJ191" s="142" t="e">
        <f t="shared" si="112"/>
        <v>#N/A</v>
      </c>
      <c r="GA191" s="142">
        <f>IF(ISNUMBER(SEARCH(Бланк!$I$20,D191)),MAX($GA$1:GA190)+1,0)</f>
        <v>0</v>
      </c>
      <c r="GB191" s="142" t="e">
        <f>VLOOKUP(F191,Профиль!A191:EI1705,2,FALSE)</f>
        <v>#N/A</v>
      </c>
      <c r="GC191" s="142" t="str">
        <f>IF(GA191&gt;0,VLOOKUP(Бланк!$I$20,D191:F191,3,FALSE),"")</f>
        <v/>
      </c>
      <c r="GD191" s="142" t="e">
        <f t="shared" si="113"/>
        <v>#N/A</v>
      </c>
      <c r="GE191" s="142" t="e">
        <f t="shared" si="114"/>
        <v>#N/A</v>
      </c>
      <c r="GF191" s="142" t="str">
        <f>IF(ISERROR(GE191),"",INDEX(Профиль!$B$2:FV389,GE191,2))</f>
        <v/>
      </c>
      <c r="GG191" s="142" t="e">
        <f t="shared" si="115"/>
        <v>#N/A</v>
      </c>
      <c r="GI191" s="142" t="str">
        <f t="shared" si="116"/>
        <v/>
      </c>
      <c r="GJ191" s="142" t="e">
        <f t="shared" si="117"/>
        <v>#N/A</v>
      </c>
      <c r="HA191" s="142">
        <f>IF(ISNUMBER(SEARCH(Бланк!$I$22,D191)),MAX($HA$1:HA190)+1,0)</f>
        <v>0</v>
      </c>
      <c r="HB191" s="142" t="e">
        <f>VLOOKUP(F191,Профиль!A191:FI1705,2,FALSE)</f>
        <v>#N/A</v>
      </c>
      <c r="HC191" s="142" t="str">
        <f>IF(HA191&gt;0,VLOOKUP(Бланк!$I$22,D191:F191,3,FALSE),"")</f>
        <v/>
      </c>
      <c r="HD191" s="142" t="e">
        <f t="shared" si="118"/>
        <v>#N/A</v>
      </c>
      <c r="HE191" s="142" t="e">
        <f t="shared" si="119"/>
        <v>#N/A</v>
      </c>
      <c r="HF191" s="142" t="str">
        <f>IF(ISERROR(HE191),"",INDEX(Профиль!$B$2:GV389,HE191,2))</f>
        <v/>
      </c>
      <c r="HG191" s="142" t="e">
        <f t="shared" si="120"/>
        <v>#N/A</v>
      </c>
      <c r="IA191" s="142">
        <f>IF(ISNUMBER(SEARCH(Бланк!$I$24,D191)),MAX($IA$1:IA190)+1,0)</f>
        <v>0</v>
      </c>
      <c r="IB191" s="142" t="e">
        <f>VLOOKUP(F191,Профиль!A191:GI1705,2,FALSE)</f>
        <v>#N/A</v>
      </c>
      <c r="IC191" s="142" t="str">
        <f>IF(IA191&gt;0,VLOOKUP(Бланк!$I$24,D191:F191,3,FALSE),"")</f>
        <v/>
      </c>
      <c r="ID191" s="142" t="e">
        <f t="shared" si="121"/>
        <v>#N/A</v>
      </c>
      <c r="IE191" s="142" t="e">
        <f t="shared" si="122"/>
        <v>#N/A</v>
      </c>
      <c r="IF191" s="142" t="str">
        <f>IF(ISERROR(IE191),"",INDEX(Профиль!$B$2:HV389,IE191,2))</f>
        <v/>
      </c>
      <c r="IG191" s="142" t="e">
        <f>VLOOKUP(ROW(EA190),IA$2:$IC$201,3,FALSE)</f>
        <v>#N/A</v>
      </c>
      <c r="IJ191" s="142" t="e">
        <f t="shared" si="123"/>
        <v>#N/A</v>
      </c>
    </row>
    <row r="192" spans="1:244" x14ac:dyDescent="0.25">
      <c r="A192" s="142">
        <v>192</v>
      </c>
      <c r="B192" s="142">
        <f>IF(AND($E$1="ПУСТО",Профиль!B192&lt;&gt;""),MAX($B$1:B191)+1,IF(ISNUMBER(SEARCH($E$1,Профиль!G192)),MAX($B$1:B191)+1,0))</f>
        <v>0</v>
      </c>
      <c r="D192" s="142" t="str">
        <f>IF(ISERROR(F192),"",INDEX(Профиль!$B$2:$E$1001,F192,1))</f>
        <v/>
      </c>
      <c r="E192" s="142" t="str">
        <f>IF(ISERROR(F192),"",INDEX(Профиль!$B$2:$E$1001,F192,2))</f>
        <v/>
      </c>
      <c r="F192" s="142" t="e">
        <f>MATCH(ROW(A191),$B$2:B198,0)</f>
        <v>#N/A</v>
      </c>
      <c r="G192" s="142" t="str">
        <f>IF(AND(COUNTIF(D$2:D192,D192)=1,D192&lt;&gt;""),COUNT(G$1:G191)+1,"")</f>
        <v/>
      </c>
      <c r="H192" s="142" t="str">
        <f t="shared" si="88"/>
        <v/>
      </c>
      <c r="I192" s="142" t="e">
        <f t="shared" si="89"/>
        <v>#N/A</v>
      </c>
      <c r="J192" s="142">
        <f>IF(ISNUMBER(SEARCH(Бланк!$I$6,D192)),MAX($J$1:J191)+1,0)</f>
        <v>0</v>
      </c>
      <c r="K192" s="142" t="e">
        <f>VLOOKUP(F192,Профиль!A192:AI1706,2,FALSE)</f>
        <v>#N/A</v>
      </c>
      <c r="L192" s="142" t="str">
        <f>IF(J192&gt;0,VLOOKUP(Бланк!$I$6,D192:F202,3,FALSE),"")</f>
        <v/>
      </c>
      <c r="M192" s="142" t="e">
        <f t="shared" si="90"/>
        <v>#N/A</v>
      </c>
      <c r="N192" s="142" t="e">
        <f t="shared" si="91"/>
        <v>#N/A</v>
      </c>
      <c r="O192" s="142" t="str">
        <f>IF(ISERROR(N192),"",INDEX(Профиль!$B$2:DD15196,N192,2))</f>
        <v/>
      </c>
      <c r="P192" s="142" t="e">
        <f t="shared" si="92"/>
        <v>#N/A</v>
      </c>
      <c r="Q192" s="142">
        <f>IF(ISNUMBER(SEARCH(Бланк!$K$6,O192)),MAX($Q$1:Q191)+1,0)</f>
        <v>0</v>
      </c>
      <c r="R192" s="142" t="str">
        <f t="shared" si="93"/>
        <v/>
      </c>
      <c r="S192" s="142" t="e">
        <f t="shared" si="94"/>
        <v>#N/A</v>
      </c>
      <c r="AA192" s="142">
        <f>IF(ISNUMBER(SEARCH(Бланк!$I$8,D192)),MAX($AA$1:AA191)+1,0)</f>
        <v>0</v>
      </c>
      <c r="AB192" s="142" t="e">
        <f>VLOOKUP(F192,Профиль!A192:AI1706,2,FALSE)</f>
        <v>#N/A</v>
      </c>
      <c r="AC192" s="142" t="str">
        <f>IF(AA192&gt;0,VLOOKUP(Бланк!$I$8,D192:F192,3,FALSE),"")</f>
        <v/>
      </c>
      <c r="AD192" s="142" t="e">
        <f t="shared" si="95"/>
        <v>#N/A</v>
      </c>
      <c r="BA192" s="142">
        <f>IF(ISNUMBER(SEARCH(Бланк!$I$10,D192)),MAX($BA$1:BA191)+1,0)</f>
        <v>0</v>
      </c>
      <c r="BB192" s="142" t="e">
        <f>VLOOKUP(F192,Профиль!A192:AI1706,2,FALSE)</f>
        <v>#N/A</v>
      </c>
      <c r="BC192" s="142" t="str">
        <f>IF(BA192&gt;0,VLOOKUP(Бланк!$I$10,D192:F192,3,FALSE),"")</f>
        <v/>
      </c>
      <c r="BD192" s="142" t="e">
        <f t="shared" si="96"/>
        <v>#N/A</v>
      </c>
      <c r="BE192" s="142" t="e">
        <f t="shared" si="97"/>
        <v>#N/A</v>
      </c>
      <c r="CA192" s="142">
        <f>IF(ISNUMBER(SEARCH(Бланк!$I$12,D192)),MAX($CA$1:CA191)+1,0)</f>
        <v>0</v>
      </c>
      <c r="CB192" s="142" t="e">
        <f>VLOOKUP(F192,Профиль!A192:AI1706,2,FALSE)</f>
        <v>#N/A</v>
      </c>
      <c r="CC192" s="142" t="str">
        <f>IF(CA192&gt;0,VLOOKUP(Бланк!$I$12,D192:F192,3,FALSE),"")</f>
        <v/>
      </c>
      <c r="CD192" s="142" t="e">
        <f t="shared" si="98"/>
        <v>#N/A</v>
      </c>
      <c r="CE192" s="142" t="e">
        <f t="shared" si="99"/>
        <v>#N/A</v>
      </c>
      <c r="CF192" s="142" t="str">
        <f>IF(ISERROR(CE192),"",INDEX(Профиль!$B$2:BV390,CE192,2))</f>
        <v/>
      </c>
      <c r="CG192" s="142" t="e">
        <f t="shared" si="100"/>
        <v>#N/A</v>
      </c>
      <c r="CI192" s="142" t="str">
        <f t="shared" si="101"/>
        <v/>
      </c>
      <c r="DA192" s="142">
        <f>IF(ISNUMBER(SEARCH(Бланк!$I$14,D192)),MAX($DA$1:DA191)+1,0)</f>
        <v>0</v>
      </c>
      <c r="DB192" s="142" t="e">
        <f>VLOOKUP(F192,Профиль!A192:BI1706,2,FALSE)</f>
        <v>#N/A</v>
      </c>
      <c r="DC192" s="142" t="str">
        <f>IF(DA192&gt;0,VLOOKUP(Бланк!$I$14,D192:F192,3,FALSE),"")</f>
        <v/>
      </c>
      <c r="DD192" s="142" t="e">
        <f t="shared" si="102"/>
        <v>#N/A</v>
      </c>
      <c r="DE192" s="142" t="e">
        <f t="shared" si="103"/>
        <v>#N/A</v>
      </c>
      <c r="DF192" s="142" t="str">
        <f>IF(ISERROR(DE192),"",INDEX(Профиль!$B$2:CV390,DE192,2))</f>
        <v/>
      </c>
      <c r="DG192" s="142" t="e">
        <f t="shared" si="104"/>
        <v>#N/A</v>
      </c>
      <c r="EA192" s="142">
        <f>IF(ISNUMBER(SEARCH(Бланк!$I$16,D192)),MAX($EA$1:EA191)+1,0)</f>
        <v>0</v>
      </c>
      <c r="EB192" s="142" t="e">
        <f>VLOOKUP(F192,Профиль!A192:CI1706,2,FALSE)</f>
        <v>#N/A</v>
      </c>
      <c r="EC192" s="142" t="str">
        <f>IF(EA192&gt;0,VLOOKUP(Бланк!$I$16,D192:F192,3,FALSE),"")</f>
        <v/>
      </c>
      <c r="ED192" s="142" t="e">
        <f t="shared" si="105"/>
        <v>#N/A</v>
      </c>
      <c r="EE192" s="142" t="e">
        <f t="shared" si="106"/>
        <v>#N/A</v>
      </c>
      <c r="EF192" s="142" t="str">
        <f>IF(ISERROR(EE192),"",INDEX(Профиль!$B$2:DV390,EE192,2))</f>
        <v/>
      </c>
      <c r="EG192" s="142" t="e">
        <f t="shared" si="107"/>
        <v>#N/A</v>
      </c>
      <c r="FA192" s="142">
        <f>IF(ISNUMBER(SEARCH(Бланк!$I$18,D192)),MAX($FA$1:FA191)+1,0)</f>
        <v>0</v>
      </c>
      <c r="FB192" s="142" t="e">
        <f>VLOOKUP(F192,Профиль!A192:DI1706,2,FALSE)</f>
        <v>#N/A</v>
      </c>
      <c r="FC192" s="142" t="str">
        <f>IF(FA192&gt;0,VLOOKUP(Бланк!$I$18,D192:F192,3,FALSE),"")</f>
        <v/>
      </c>
      <c r="FD192" s="142" t="e">
        <f t="shared" si="108"/>
        <v>#N/A</v>
      </c>
      <c r="FE192" s="142" t="e">
        <f t="shared" si="109"/>
        <v>#N/A</v>
      </c>
      <c r="FF192" s="142" t="str">
        <f>IF(ISERROR(FE192),"",INDEX(Профиль!$B$2:EV390,FE192,2))</f>
        <v/>
      </c>
      <c r="FG192" s="142" t="e">
        <f t="shared" si="110"/>
        <v>#N/A</v>
      </c>
      <c r="FI192" s="142" t="str">
        <f t="shared" si="111"/>
        <v/>
      </c>
      <c r="FJ192" s="142" t="e">
        <f t="shared" si="112"/>
        <v>#N/A</v>
      </c>
      <c r="GA192" s="142">
        <f>IF(ISNUMBER(SEARCH(Бланк!$I$20,D192)),MAX($GA$1:GA191)+1,0)</f>
        <v>0</v>
      </c>
      <c r="GB192" s="142" t="e">
        <f>VLOOKUP(F192,Профиль!A192:EI1706,2,FALSE)</f>
        <v>#N/A</v>
      </c>
      <c r="GC192" s="142" t="str">
        <f>IF(GA192&gt;0,VLOOKUP(Бланк!$I$20,D192:F192,3,FALSE),"")</f>
        <v/>
      </c>
      <c r="GD192" s="142" t="e">
        <f t="shared" si="113"/>
        <v>#N/A</v>
      </c>
      <c r="GE192" s="142" t="e">
        <f t="shared" si="114"/>
        <v>#N/A</v>
      </c>
      <c r="GF192" s="142" t="str">
        <f>IF(ISERROR(GE192),"",INDEX(Профиль!$B$2:FV390,GE192,2))</f>
        <v/>
      </c>
      <c r="GG192" s="142" t="e">
        <f t="shared" si="115"/>
        <v>#N/A</v>
      </c>
      <c r="GI192" s="142" t="str">
        <f t="shared" si="116"/>
        <v/>
      </c>
      <c r="GJ192" s="142" t="e">
        <f t="shared" si="117"/>
        <v>#N/A</v>
      </c>
      <c r="HA192" s="142">
        <f>IF(ISNUMBER(SEARCH(Бланк!$I$22,D192)),MAX($HA$1:HA191)+1,0)</f>
        <v>0</v>
      </c>
      <c r="HB192" s="142" t="e">
        <f>VLOOKUP(F192,Профиль!A192:FI1706,2,FALSE)</f>
        <v>#N/A</v>
      </c>
      <c r="HC192" s="142" t="str">
        <f>IF(HA192&gt;0,VLOOKUP(Бланк!$I$22,D192:F192,3,FALSE),"")</f>
        <v/>
      </c>
      <c r="HD192" s="142" t="e">
        <f t="shared" si="118"/>
        <v>#N/A</v>
      </c>
      <c r="HE192" s="142" t="e">
        <f t="shared" si="119"/>
        <v>#N/A</v>
      </c>
      <c r="HF192" s="142" t="str">
        <f>IF(ISERROR(HE192),"",INDEX(Профиль!$B$2:GV390,HE192,2))</f>
        <v/>
      </c>
      <c r="HG192" s="142" t="e">
        <f t="shared" si="120"/>
        <v>#N/A</v>
      </c>
      <c r="IA192" s="142">
        <f>IF(ISNUMBER(SEARCH(Бланк!$I$24,D192)),MAX($IA$1:IA191)+1,0)</f>
        <v>0</v>
      </c>
      <c r="IB192" s="142" t="e">
        <f>VLOOKUP(F192,Профиль!A192:GI1706,2,FALSE)</f>
        <v>#N/A</v>
      </c>
      <c r="IC192" s="142" t="str">
        <f>IF(IA192&gt;0,VLOOKUP(Бланк!$I$24,D192:F192,3,FALSE),"")</f>
        <v/>
      </c>
      <c r="ID192" s="142" t="e">
        <f t="shared" si="121"/>
        <v>#N/A</v>
      </c>
      <c r="IE192" s="142" t="e">
        <f t="shared" si="122"/>
        <v>#N/A</v>
      </c>
      <c r="IF192" s="142" t="str">
        <f>IF(ISERROR(IE192),"",INDEX(Профиль!$B$2:HV390,IE192,2))</f>
        <v/>
      </c>
      <c r="IG192" s="142" t="e">
        <f>VLOOKUP(ROW(EA191),IA$2:$IC$201,3,FALSE)</f>
        <v>#N/A</v>
      </c>
      <c r="IJ192" s="142" t="e">
        <f t="shared" si="123"/>
        <v>#N/A</v>
      </c>
    </row>
    <row r="193" spans="1:244" x14ac:dyDescent="0.25">
      <c r="A193" s="142">
        <v>193</v>
      </c>
      <c r="B193" s="142">
        <f>IF(AND($E$1="ПУСТО",Профиль!B193&lt;&gt;""),MAX($B$1:B192)+1,IF(ISNUMBER(SEARCH($E$1,Профиль!G193)),MAX($B$1:B192)+1,0))</f>
        <v>0</v>
      </c>
      <c r="D193" s="142" t="str">
        <f>IF(ISERROR(F193),"",INDEX(Профиль!$B$2:$E$1001,F193,1))</f>
        <v/>
      </c>
      <c r="E193" s="142" t="str">
        <f>IF(ISERROR(F193),"",INDEX(Профиль!$B$2:$E$1001,F193,2))</f>
        <v/>
      </c>
      <c r="F193" s="142" t="e">
        <f>MATCH(ROW(A192),$B$2:B199,0)</f>
        <v>#N/A</v>
      </c>
      <c r="G193" s="142" t="str">
        <f>IF(AND(COUNTIF(D$2:D193,D193)=1,D193&lt;&gt;""),COUNT(G$1:G192)+1,"")</f>
        <v/>
      </c>
      <c r="H193" s="142" t="str">
        <f t="shared" si="88"/>
        <v/>
      </c>
      <c r="I193" s="142" t="e">
        <f t="shared" si="89"/>
        <v>#N/A</v>
      </c>
      <c r="J193" s="142">
        <f>IF(ISNUMBER(SEARCH(Бланк!$I$6,D193)),MAX($J$1:J192)+1,0)</f>
        <v>0</v>
      </c>
      <c r="K193" s="142" t="e">
        <f>VLOOKUP(F193,Профиль!A193:AI1707,2,FALSE)</f>
        <v>#N/A</v>
      </c>
      <c r="L193" s="142" t="str">
        <f>IF(J193&gt;0,VLOOKUP(Бланк!$I$6,D193:F203,3,FALSE),"")</f>
        <v/>
      </c>
      <c r="M193" s="142" t="e">
        <f t="shared" si="90"/>
        <v>#N/A</v>
      </c>
      <c r="N193" s="142" t="e">
        <f t="shared" si="91"/>
        <v>#N/A</v>
      </c>
      <c r="O193" s="142" t="str">
        <f>IF(ISERROR(N193),"",INDEX(Профиль!$B$2:DD15197,N193,2))</f>
        <v/>
      </c>
      <c r="P193" s="142" t="e">
        <f t="shared" si="92"/>
        <v>#N/A</v>
      </c>
      <c r="Q193" s="142">
        <f>IF(ISNUMBER(SEARCH(Бланк!$K$6,O193)),MAX($Q$1:Q192)+1,0)</f>
        <v>0</v>
      </c>
      <c r="R193" s="142" t="str">
        <f t="shared" si="93"/>
        <v/>
      </c>
      <c r="S193" s="142" t="e">
        <f t="shared" si="94"/>
        <v>#N/A</v>
      </c>
      <c r="AA193" s="142">
        <f>IF(ISNUMBER(SEARCH(Бланк!$I$8,D193)),MAX($AA$1:AA192)+1,0)</f>
        <v>0</v>
      </c>
      <c r="AB193" s="142" t="e">
        <f>VLOOKUP(F193,Профиль!A193:AI1707,2,FALSE)</f>
        <v>#N/A</v>
      </c>
      <c r="AC193" s="142" t="str">
        <f>IF(AA193&gt;0,VLOOKUP(Бланк!$I$8,D193:F193,3,FALSE),"")</f>
        <v/>
      </c>
      <c r="AD193" s="142" t="e">
        <f t="shared" si="95"/>
        <v>#N/A</v>
      </c>
      <c r="BA193" s="142">
        <f>IF(ISNUMBER(SEARCH(Бланк!$I$10,D193)),MAX($BA$1:BA192)+1,0)</f>
        <v>0</v>
      </c>
      <c r="BB193" s="142" t="e">
        <f>VLOOKUP(F193,Профиль!A193:AI1707,2,FALSE)</f>
        <v>#N/A</v>
      </c>
      <c r="BC193" s="142" t="str">
        <f>IF(BA193&gt;0,VLOOKUP(Бланк!$I$10,D193:F193,3,FALSE),"")</f>
        <v/>
      </c>
      <c r="BD193" s="142" t="e">
        <f t="shared" si="96"/>
        <v>#N/A</v>
      </c>
      <c r="BE193" s="142" t="e">
        <f t="shared" si="97"/>
        <v>#N/A</v>
      </c>
      <c r="CA193" s="142">
        <f>IF(ISNUMBER(SEARCH(Бланк!$I$12,D193)),MAX($CA$1:CA192)+1,0)</f>
        <v>0</v>
      </c>
      <c r="CB193" s="142" t="e">
        <f>VLOOKUP(F193,Профиль!A193:AI1707,2,FALSE)</f>
        <v>#N/A</v>
      </c>
      <c r="CC193" s="142" t="str">
        <f>IF(CA193&gt;0,VLOOKUP(Бланк!$I$12,D193:F193,3,FALSE),"")</f>
        <v/>
      </c>
      <c r="CD193" s="142" t="e">
        <f t="shared" si="98"/>
        <v>#N/A</v>
      </c>
      <c r="CE193" s="142" t="e">
        <f t="shared" si="99"/>
        <v>#N/A</v>
      </c>
      <c r="CF193" s="142" t="str">
        <f>IF(ISERROR(CE193),"",INDEX(Профиль!$B$2:BV391,CE193,2))</f>
        <v/>
      </c>
      <c r="CG193" s="142" t="e">
        <f t="shared" si="100"/>
        <v>#N/A</v>
      </c>
      <c r="CI193" s="142" t="str">
        <f t="shared" si="101"/>
        <v/>
      </c>
      <c r="DA193" s="142">
        <f>IF(ISNUMBER(SEARCH(Бланк!$I$14,D193)),MAX($DA$1:DA192)+1,0)</f>
        <v>0</v>
      </c>
      <c r="DB193" s="142" t="e">
        <f>VLOOKUP(F193,Профиль!A193:BI1707,2,FALSE)</f>
        <v>#N/A</v>
      </c>
      <c r="DC193" s="142" t="str">
        <f>IF(DA193&gt;0,VLOOKUP(Бланк!$I$14,D193:F193,3,FALSE),"")</f>
        <v/>
      </c>
      <c r="DD193" s="142" t="e">
        <f t="shared" si="102"/>
        <v>#N/A</v>
      </c>
      <c r="DE193" s="142" t="e">
        <f t="shared" si="103"/>
        <v>#N/A</v>
      </c>
      <c r="DF193" s="142" t="str">
        <f>IF(ISERROR(DE193),"",INDEX(Профиль!$B$2:CV391,DE193,2))</f>
        <v/>
      </c>
      <c r="DG193" s="142" t="e">
        <f t="shared" si="104"/>
        <v>#N/A</v>
      </c>
      <c r="EA193" s="142">
        <f>IF(ISNUMBER(SEARCH(Бланк!$I$16,D193)),MAX($EA$1:EA192)+1,0)</f>
        <v>0</v>
      </c>
      <c r="EB193" s="142" t="e">
        <f>VLOOKUP(F193,Профиль!A193:CI1707,2,FALSE)</f>
        <v>#N/A</v>
      </c>
      <c r="EC193" s="142" t="str">
        <f>IF(EA193&gt;0,VLOOKUP(Бланк!$I$16,D193:F193,3,FALSE),"")</f>
        <v/>
      </c>
      <c r="ED193" s="142" t="e">
        <f t="shared" si="105"/>
        <v>#N/A</v>
      </c>
      <c r="EE193" s="142" t="e">
        <f t="shared" si="106"/>
        <v>#N/A</v>
      </c>
      <c r="EF193" s="142" t="str">
        <f>IF(ISERROR(EE193),"",INDEX(Профиль!$B$2:DV391,EE193,2))</f>
        <v/>
      </c>
      <c r="EG193" s="142" t="e">
        <f t="shared" si="107"/>
        <v>#N/A</v>
      </c>
      <c r="FA193" s="142">
        <f>IF(ISNUMBER(SEARCH(Бланк!$I$18,D193)),MAX($FA$1:FA192)+1,0)</f>
        <v>0</v>
      </c>
      <c r="FB193" s="142" t="e">
        <f>VLOOKUP(F193,Профиль!A193:DI1707,2,FALSE)</f>
        <v>#N/A</v>
      </c>
      <c r="FC193" s="142" t="str">
        <f>IF(FA193&gt;0,VLOOKUP(Бланк!$I$18,D193:F193,3,FALSE),"")</f>
        <v/>
      </c>
      <c r="FD193" s="142" t="e">
        <f t="shared" si="108"/>
        <v>#N/A</v>
      </c>
      <c r="FE193" s="142" t="e">
        <f t="shared" si="109"/>
        <v>#N/A</v>
      </c>
      <c r="FF193" s="142" t="str">
        <f>IF(ISERROR(FE193),"",INDEX(Профиль!$B$2:EV391,FE193,2))</f>
        <v/>
      </c>
      <c r="FG193" s="142" t="e">
        <f t="shared" si="110"/>
        <v>#N/A</v>
      </c>
      <c r="FI193" s="142" t="str">
        <f t="shared" si="111"/>
        <v/>
      </c>
      <c r="FJ193" s="142" t="e">
        <f t="shared" si="112"/>
        <v>#N/A</v>
      </c>
      <c r="GA193" s="142">
        <f>IF(ISNUMBER(SEARCH(Бланк!$I$20,D193)),MAX($GA$1:GA192)+1,0)</f>
        <v>0</v>
      </c>
      <c r="GB193" s="142" t="e">
        <f>VLOOKUP(F193,Профиль!A193:EI1707,2,FALSE)</f>
        <v>#N/A</v>
      </c>
      <c r="GC193" s="142" t="str">
        <f>IF(GA193&gt;0,VLOOKUP(Бланк!$I$20,D193:F193,3,FALSE),"")</f>
        <v/>
      </c>
      <c r="GD193" s="142" t="e">
        <f t="shared" si="113"/>
        <v>#N/A</v>
      </c>
      <c r="GE193" s="142" t="e">
        <f t="shared" si="114"/>
        <v>#N/A</v>
      </c>
      <c r="GF193" s="142" t="str">
        <f>IF(ISERROR(GE193),"",INDEX(Профиль!$B$2:FV391,GE193,2))</f>
        <v/>
      </c>
      <c r="GG193" s="142" t="e">
        <f t="shared" si="115"/>
        <v>#N/A</v>
      </c>
      <c r="GI193" s="142" t="str">
        <f t="shared" si="116"/>
        <v/>
      </c>
      <c r="GJ193" s="142" t="e">
        <f t="shared" si="117"/>
        <v>#N/A</v>
      </c>
      <c r="HA193" s="142">
        <f>IF(ISNUMBER(SEARCH(Бланк!$I$22,D193)),MAX($HA$1:HA192)+1,0)</f>
        <v>0</v>
      </c>
      <c r="HB193" s="142" t="e">
        <f>VLOOKUP(F193,Профиль!A193:FI1707,2,FALSE)</f>
        <v>#N/A</v>
      </c>
      <c r="HC193" s="142" t="str">
        <f>IF(HA193&gt;0,VLOOKUP(Бланк!$I$22,D193:F193,3,FALSE),"")</f>
        <v/>
      </c>
      <c r="HD193" s="142" t="e">
        <f t="shared" si="118"/>
        <v>#N/A</v>
      </c>
      <c r="HE193" s="142" t="e">
        <f t="shared" si="119"/>
        <v>#N/A</v>
      </c>
      <c r="HF193" s="142" t="str">
        <f>IF(ISERROR(HE193),"",INDEX(Профиль!$B$2:GV391,HE193,2))</f>
        <v/>
      </c>
      <c r="HG193" s="142" t="e">
        <f t="shared" si="120"/>
        <v>#N/A</v>
      </c>
      <c r="IA193" s="142">
        <f>IF(ISNUMBER(SEARCH(Бланк!$I$24,D193)),MAX($IA$1:IA192)+1,0)</f>
        <v>0</v>
      </c>
      <c r="IB193" s="142" t="e">
        <f>VLOOKUP(F193,Профиль!A193:GI1707,2,FALSE)</f>
        <v>#N/A</v>
      </c>
      <c r="IC193" s="142" t="str">
        <f>IF(IA193&gt;0,VLOOKUP(Бланк!$I$24,D193:F193,3,FALSE),"")</f>
        <v/>
      </c>
      <c r="ID193" s="142" t="e">
        <f t="shared" si="121"/>
        <v>#N/A</v>
      </c>
      <c r="IE193" s="142" t="e">
        <f t="shared" si="122"/>
        <v>#N/A</v>
      </c>
      <c r="IF193" s="142" t="str">
        <f>IF(ISERROR(IE193),"",INDEX(Профиль!$B$2:HV391,IE193,2))</f>
        <v/>
      </c>
      <c r="IG193" s="142" t="e">
        <f>VLOOKUP(ROW(EA192),IA$2:$IC$201,3,FALSE)</f>
        <v>#N/A</v>
      </c>
      <c r="IJ193" s="142" t="e">
        <f t="shared" si="123"/>
        <v>#N/A</v>
      </c>
    </row>
    <row r="194" spans="1:244" x14ac:dyDescent="0.25">
      <c r="A194" s="142">
        <v>194</v>
      </c>
      <c r="B194" s="142">
        <f>IF(AND($E$1="ПУСТО",Профиль!B194&lt;&gt;""),MAX($B$1:B193)+1,IF(ISNUMBER(SEARCH($E$1,Профиль!G194)),MAX($B$1:B193)+1,0))</f>
        <v>0</v>
      </c>
      <c r="D194" s="142" t="str">
        <f>IF(ISERROR(F194),"",INDEX(Профиль!$B$2:$E$1001,F194,1))</f>
        <v/>
      </c>
      <c r="E194" s="142" t="str">
        <f>IF(ISERROR(F194),"",INDEX(Профиль!$B$2:$E$1001,F194,2))</f>
        <v/>
      </c>
      <c r="F194" s="142" t="e">
        <f>MATCH(ROW(A193),$B$2:B200,0)</f>
        <v>#N/A</v>
      </c>
      <c r="G194" s="142" t="str">
        <f>IF(AND(COUNTIF(D$2:D194,D194)=1,D194&lt;&gt;""),COUNT(G$1:G193)+1,"")</f>
        <v/>
      </c>
      <c r="H194" s="142" t="str">
        <f t="shared" si="88"/>
        <v/>
      </c>
      <c r="I194" s="142" t="e">
        <f t="shared" si="89"/>
        <v>#N/A</v>
      </c>
      <c r="J194" s="142">
        <f>IF(ISNUMBER(SEARCH(Бланк!$I$6,D194)),MAX($J$1:J193)+1,0)</f>
        <v>0</v>
      </c>
      <c r="K194" s="142" t="e">
        <f>VLOOKUP(F194,Профиль!A194:AI1708,2,FALSE)</f>
        <v>#N/A</v>
      </c>
      <c r="L194" s="142" t="str">
        <f>IF(J194&gt;0,VLOOKUP(Бланк!$I$6,D194:F204,3,FALSE),"")</f>
        <v/>
      </c>
      <c r="M194" s="142" t="e">
        <f t="shared" si="90"/>
        <v>#N/A</v>
      </c>
      <c r="N194" s="142" t="e">
        <f t="shared" si="91"/>
        <v>#N/A</v>
      </c>
      <c r="O194" s="142" t="str">
        <f>IF(ISERROR(N194),"",INDEX(Профиль!$B$2:DD15198,N194,2))</f>
        <v/>
      </c>
      <c r="P194" s="142" t="e">
        <f t="shared" si="92"/>
        <v>#N/A</v>
      </c>
      <c r="Q194" s="142">
        <f>IF(ISNUMBER(SEARCH(Бланк!$K$6,O194)),MAX($Q$1:Q193)+1,0)</f>
        <v>0</v>
      </c>
      <c r="R194" s="142" t="str">
        <f t="shared" si="93"/>
        <v/>
      </c>
      <c r="S194" s="142" t="e">
        <f t="shared" si="94"/>
        <v>#N/A</v>
      </c>
      <c r="AA194" s="142">
        <f>IF(ISNUMBER(SEARCH(Бланк!$I$8,D194)),MAX($AA$1:AA193)+1,0)</f>
        <v>0</v>
      </c>
      <c r="AB194" s="142" t="e">
        <f>VLOOKUP(F194,Профиль!A194:AI1708,2,FALSE)</f>
        <v>#N/A</v>
      </c>
      <c r="AC194" s="142" t="str">
        <f>IF(AA194&gt;0,VLOOKUP(Бланк!$I$8,D194:F194,3,FALSE),"")</f>
        <v/>
      </c>
      <c r="AD194" s="142" t="e">
        <f t="shared" si="95"/>
        <v>#N/A</v>
      </c>
      <c r="BA194" s="142">
        <f>IF(ISNUMBER(SEARCH(Бланк!$I$10,D194)),MAX($BA$1:BA193)+1,0)</f>
        <v>0</v>
      </c>
      <c r="BB194" s="142" t="e">
        <f>VLOOKUP(F194,Профиль!A194:AI1708,2,FALSE)</f>
        <v>#N/A</v>
      </c>
      <c r="BC194" s="142" t="str">
        <f>IF(BA194&gt;0,VLOOKUP(Бланк!$I$10,D194:F194,3,FALSE),"")</f>
        <v/>
      </c>
      <c r="BD194" s="142" t="e">
        <f t="shared" si="96"/>
        <v>#N/A</v>
      </c>
      <c r="BE194" s="142" t="e">
        <f t="shared" si="97"/>
        <v>#N/A</v>
      </c>
      <c r="CA194" s="142">
        <f>IF(ISNUMBER(SEARCH(Бланк!$I$12,D194)),MAX($CA$1:CA193)+1,0)</f>
        <v>0</v>
      </c>
      <c r="CB194" s="142" t="e">
        <f>VLOOKUP(F194,Профиль!A194:AI1708,2,FALSE)</f>
        <v>#N/A</v>
      </c>
      <c r="CC194" s="142" t="str">
        <f>IF(CA194&gt;0,VLOOKUP(Бланк!$I$12,D194:F194,3,FALSE),"")</f>
        <v/>
      </c>
      <c r="CD194" s="142" t="e">
        <f t="shared" si="98"/>
        <v>#N/A</v>
      </c>
      <c r="CE194" s="142" t="e">
        <f t="shared" si="99"/>
        <v>#N/A</v>
      </c>
      <c r="CF194" s="142" t="str">
        <f>IF(ISERROR(CE194),"",INDEX(Профиль!$B$2:BV392,CE194,2))</f>
        <v/>
      </c>
      <c r="CG194" s="142" t="e">
        <f t="shared" si="100"/>
        <v>#N/A</v>
      </c>
      <c r="CI194" s="142" t="str">
        <f t="shared" si="101"/>
        <v/>
      </c>
      <c r="DA194" s="142">
        <f>IF(ISNUMBER(SEARCH(Бланк!$I$14,D194)),MAX($DA$1:DA193)+1,0)</f>
        <v>0</v>
      </c>
      <c r="DB194" s="142" t="e">
        <f>VLOOKUP(F194,Профиль!A194:BI1708,2,FALSE)</f>
        <v>#N/A</v>
      </c>
      <c r="DC194" s="142" t="str">
        <f>IF(DA194&gt;0,VLOOKUP(Бланк!$I$14,D194:F194,3,FALSE),"")</f>
        <v/>
      </c>
      <c r="DD194" s="142" t="e">
        <f t="shared" si="102"/>
        <v>#N/A</v>
      </c>
      <c r="DE194" s="142" t="e">
        <f t="shared" si="103"/>
        <v>#N/A</v>
      </c>
      <c r="DF194" s="142" t="str">
        <f>IF(ISERROR(DE194),"",INDEX(Профиль!$B$2:CV392,DE194,2))</f>
        <v/>
      </c>
      <c r="DG194" s="142" t="e">
        <f t="shared" si="104"/>
        <v>#N/A</v>
      </c>
      <c r="EA194" s="142">
        <f>IF(ISNUMBER(SEARCH(Бланк!$I$16,D194)),MAX($EA$1:EA193)+1,0)</f>
        <v>0</v>
      </c>
      <c r="EB194" s="142" t="e">
        <f>VLOOKUP(F194,Профиль!A194:CI1708,2,FALSE)</f>
        <v>#N/A</v>
      </c>
      <c r="EC194" s="142" t="str">
        <f>IF(EA194&gt;0,VLOOKUP(Бланк!$I$16,D194:F194,3,FALSE),"")</f>
        <v/>
      </c>
      <c r="ED194" s="142" t="e">
        <f t="shared" si="105"/>
        <v>#N/A</v>
      </c>
      <c r="EE194" s="142" t="e">
        <f t="shared" si="106"/>
        <v>#N/A</v>
      </c>
      <c r="EF194" s="142" t="str">
        <f>IF(ISERROR(EE194),"",INDEX(Профиль!$B$2:DV392,EE194,2))</f>
        <v/>
      </c>
      <c r="EG194" s="142" t="e">
        <f t="shared" si="107"/>
        <v>#N/A</v>
      </c>
      <c r="FA194" s="142">
        <f>IF(ISNUMBER(SEARCH(Бланк!$I$18,D194)),MAX($FA$1:FA193)+1,0)</f>
        <v>0</v>
      </c>
      <c r="FB194" s="142" t="e">
        <f>VLOOKUP(F194,Профиль!A194:DI1708,2,FALSE)</f>
        <v>#N/A</v>
      </c>
      <c r="FC194" s="142" t="str">
        <f>IF(FA194&gt;0,VLOOKUP(Бланк!$I$18,D194:F194,3,FALSE),"")</f>
        <v/>
      </c>
      <c r="FD194" s="142" t="e">
        <f t="shared" si="108"/>
        <v>#N/A</v>
      </c>
      <c r="FE194" s="142" t="e">
        <f t="shared" si="109"/>
        <v>#N/A</v>
      </c>
      <c r="FF194" s="142" t="str">
        <f>IF(ISERROR(FE194),"",INDEX(Профиль!$B$2:EV392,FE194,2))</f>
        <v/>
      </c>
      <c r="FG194" s="142" t="e">
        <f t="shared" si="110"/>
        <v>#N/A</v>
      </c>
      <c r="FI194" s="142" t="str">
        <f t="shared" si="111"/>
        <v/>
      </c>
      <c r="FJ194" s="142" t="e">
        <f t="shared" si="112"/>
        <v>#N/A</v>
      </c>
      <c r="GA194" s="142">
        <f>IF(ISNUMBER(SEARCH(Бланк!$I$20,D194)),MAX($GA$1:GA193)+1,0)</f>
        <v>0</v>
      </c>
      <c r="GB194" s="142" t="e">
        <f>VLOOKUP(F194,Профиль!A194:EI1708,2,FALSE)</f>
        <v>#N/A</v>
      </c>
      <c r="GC194" s="142" t="str">
        <f>IF(GA194&gt;0,VLOOKUP(Бланк!$I$20,D194:F194,3,FALSE),"")</f>
        <v/>
      </c>
      <c r="GD194" s="142" t="e">
        <f t="shared" si="113"/>
        <v>#N/A</v>
      </c>
      <c r="GE194" s="142" t="e">
        <f t="shared" si="114"/>
        <v>#N/A</v>
      </c>
      <c r="GF194" s="142" t="str">
        <f>IF(ISERROR(GE194),"",INDEX(Профиль!$B$2:FV392,GE194,2))</f>
        <v/>
      </c>
      <c r="GG194" s="142" t="e">
        <f t="shared" si="115"/>
        <v>#N/A</v>
      </c>
      <c r="GI194" s="142" t="str">
        <f t="shared" si="116"/>
        <v/>
      </c>
      <c r="GJ194" s="142" t="e">
        <f t="shared" si="117"/>
        <v>#N/A</v>
      </c>
      <c r="HA194" s="142">
        <f>IF(ISNUMBER(SEARCH(Бланк!$I$22,D194)),MAX($HA$1:HA193)+1,0)</f>
        <v>0</v>
      </c>
      <c r="HB194" s="142" t="e">
        <f>VLOOKUP(F194,Профиль!A194:FI1708,2,FALSE)</f>
        <v>#N/A</v>
      </c>
      <c r="HC194" s="142" t="str">
        <f>IF(HA194&gt;0,VLOOKUP(Бланк!$I$22,D194:F194,3,FALSE),"")</f>
        <v/>
      </c>
      <c r="HD194" s="142" t="e">
        <f t="shared" si="118"/>
        <v>#N/A</v>
      </c>
      <c r="HE194" s="142" t="e">
        <f t="shared" si="119"/>
        <v>#N/A</v>
      </c>
      <c r="HF194" s="142" t="str">
        <f>IF(ISERROR(HE194),"",INDEX(Профиль!$B$2:GV392,HE194,2))</f>
        <v/>
      </c>
      <c r="HG194" s="142" t="e">
        <f t="shared" si="120"/>
        <v>#N/A</v>
      </c>
      <c r="IA194" s="142">
        <f>IF(ISNUMBER(SEARCH(Бланк!$I$24,D194)),MAX($IA$1:IA193)+1,0)</f>
        <v>0</v>
      </c>
      <c r="IB194" s="142" t="e">
        <f>VLOOKUP(F194,Профиль!A194:GI1708,2,FALSE)</f>
        <v>#N/A</v>
      </c>
      <c r="IC194" s="142" t="str">
        <f>IF(IA194&gt;0,VLOOKUP(Бланк!$I$24,D194:F194,3,FALSE),"")</f>
        <v/>
      </c>
      <c r="ID194" s="142" t="e">
        <f t="shared" si="121"/>
        <v>#N/A</v>
      </c>
      <c r="IE194" s="142" t="e">
        <f t="shared" si="122"/>
        <v>#N/A</v>
      </c>
      <c r="IF194" s="142" t="str">
        <f>IF(ISERROR(IE194),"",INDEX(Профиль!$B$2:HV392,IE194,2))</f>
        <v/>
      </c>
      <c r="IG194" s="142" t="e">
        <f>VLOOKUP(ROW(EA193),IA$2:$IC$201,3,FALSE)</f>
        <v>#N/A</v>
      </c>
      <c r="IJ194" s="142" t="e">
        <f t="shared" si="123"/>
        <v>#N/A</v>
      </c>
    </row>
    <row r="195" spans="1:244" x14ac:dyDescent="0.25">
      <c r="A195" s="142">
        <v>195</v>
      </c>
      <c r="B195" s="142">
        <f>IF(AND($E$1="ПУСТО",Профиль!B195&lt;&gt;""),MAX($B$1:B194)+1,IF(ISNUMBER(SEARCH($E$1,Профиль!G195)),MAX($B$1:B194)+1,0))</f>
        <v>0</v>
      </c>
      <c r="D195" s="142" t="str">
        <f>IF(ISERROR(F195),"",INDEX(Профиль!$B$2:$E$1001,F195,1))</f>
        <v/>
      </c>
      <c r="E195" s="142" t="str">
        <f>IF(ISERROR(F195),"",INDEX(Профиль!$B$2:$E$1001,F195,2))</f>
        <v/>
      </c>
      <c r="F195" s="142" t="e">
        <f>MATCH(ROW(A194),$B$2:B201,0)</f>
        <v>#N/A</v>
      </c>
      <c r="G195" s="142" t="str">
        <f>IF(AND(COUNTIF(D$2:D195,D195)=1,D195&lt;&gt;""),COUNT(G$1:G194)+1,"")</f>
        <v/>
      </c>
      <c r="H195" s="142" t="str">
        <f t="shared" ref="H195:H201" si="124">D195</f>
        <v/>
      </c>
      <c r="I195" s="142" t="e">
        <f t="shared" ref="I195:I201" si="125">VLOOKUP(ROW(A194),G195:H393,2,FALSE)</f>
        <v>#N/A</v>
      </c>
      <c r="J195" s="142">
        <f>IF(ISNUMBER(SEARCH(Бланк!$I$6,D195)),MAX($J$1:J194)+1,0)</f>
        <v>0</v>
      </c>
      <c r="K195" s="142" t="e">
        <f>VLOOKUP(F195,Профиль!A195:AI1709,2,FALSE)</f>
        <v>#N/A</v>
      </c>
      <c r="L195" s="142" t="str">
        <f>IF(J195&gt;0,VLOOKUP(Бланк!$I$6,D195:F205,3,FALSE),"")</f>
        <v/>
      </c>
      <c r="M195" s="142" t="e">
        <f t="shared" ref="M195:M201" si="126">VLOOKUP(ROW(A194),$J$2:$L$1001,2,FALSE)</f>
        <v>#N/A</v>
      </c>
      <c r="N195" s="142" t="e">
        <f t="shared" ref="N195:N201" si="127">VLOOKUP(ROW(A194),$J$2:$L$1001,3,FALSE)</f>
        <v>#N/A</v>
      </c>
      <c r="O195" s="142" t="str">
        <f>IF(ISERROR(N195),"",INDEX(Профиль!$B$2:DD15199,N195,2))</f>
        <v/>
      </c>
      <c r="P195" s="142" t="e">
        <f t="shared" ref="P195:P201" si="128">VLOOKUP(ROW(A194),$J$2:$L$1001,3,FALSE)</f>
        <v>#N/A</v>
      </c>
      <c r="Q195" s="142">
        <f>IF(ISNUMBER(SEARCH(Бланк!$K$6,O195)),MAX($Q$1:Q194)+1,0)</f>
        <v>0</v>
      </c>
      <c r="R195" s="142" t="str">
        <f t="shared" ref="R195:R201" si="129">O195</f>
        <v/>
      </c>
      <c r="S195" s="142" t="e">
        <f t="shared" ref="S195:S201" si="130">VLOOKUP(ROW(A194),$J$2:$L$1001,3,FALSE)</f>
        <v>#N/A</v>
      </c>
      <c r="AA195" s="142">
        <f>IF(ISNUMBER(SEARCH(Бланк!$I$8,D195)),MAX($AA$1:AA194)+1,0)</f>
        <v>0</v>
      </c>
      <c r="AB195" s="142" t="e">
        <f>VLOOKUP(F195,Профиль!A195:AI1709,2,FALSE)</f>
        <v>#N/A</v>
      </c>
      <c r="AC195" s="142" t="str">
        <f>IF(AA195&gt;0,VLOOKUP(Бланк!$I$8,D195:F195,3,FALSE),"")</f>
        <v/>
      </c>
      <c r="AD195" s="142" t="e">
        <f t="shared" ref="AD195:AD201" si="131">VLOOKUP(ROW(R194),$AA$2:$AC$1001,2,FALSE)</f>
        <v>#N/A</v>
      </c>
      <c r="BA195" s="142">
        <f>IF(ISNUMBER(SEARCH(Бланк!$I$10,D195)),MAX($BA$1:BA194)+1,0)</f>
        <v>0</v>
      </c>
      <c r="BB195" s="142" t="e">
        <f>VLOOKUP(F195,Профиль!A195:AI1709,2,FALSE)</f>
        <v>#N/A</v>
      </c>
      <c r="BC195" s="142" t="str">
        <f>IF(BA195&gt;0,VLOOKUP(Бланк!$I$10,D195:F195,3,FALSE),"")</f>
        <v/>
      </c>
      <c r="BD195" s="142" t="e">
        <f t="shared" ref="BD195:BD201" si="132">VLOOKUP(ROW(A194),$BA$2:$BC$1001,2,FALSE)</f>
        <v>#N/A</v>
      </c>
      <c r="BE195" s="142" t="e">
        <f t="shared" ref="BE195:BE201" si="133">VLOOKUP(ROW(A194),$BA$2:$BC$1001,3,FALSE)</f>
        <v>#N/A</v>
      </c>
      <c r="CA195" s="142">
        <f>IF(ISNUMBER(SEARCH(Бланк!$I$12,D195)),MAX($CA$1:CA194)+1,0)</f>
        <v>0</v>
      </c>
      <c r="CB195" s="142" t="e">
        <f>VLOOKUP(F195,Профиль!A195:AI1709,2,FALSE)</f>
        <v>#N/A</v>
      </c>
      <c r="CC195" s="142" t="str">
        <f>IF(CA195&gt;0,VLOOKUP(Бланк!$I$12,D195:F195,3,FALSE),"")</f>
        <v/>
      </c>
      <c r="CD195" s="142" t="e">
        <f t="shared" ref="CD195:CD201" si="134">VLOOKUP(ROW(A194),$CA$2:$CC$1001,2,FALSE)</f>
        <v>#N/A</v>
      </c>
      <c r="CE195" s="142" t="e">
        <f t="shared" ref="CE195:CE201" si="135">VLOOKUP(ROW(A194),$CA$2:$CC$200,3,FALSE)</f>
        <v>#N/A</v>
      </c>
      <c r="CF195" s="142" t="str">
        <f>IF(ISERROR(CE195),"",INDEX(Профиль!$B$2:BV393,CE195,2))</f>
        <v/>
      </c>
      <c r="CG195" s="142" t="e">
        <f t="shared" ref="CG195:CG201" si="136">VLOOKUP(ROW(BR194),$CA$2:$CC$1001,3,FALSE)</f>
        <v>#N/A</v>
      </c>
      <c r="CI195" s="142" t="str">
        <f t="shared" ref="CI195:CI201" si="137">CF195</f>
        <v/>
      </c>
      <c r="DA195" s="142">
        <f>IF(ISNUMBER(SEARCH(Бланк!$I$14,D195)),MAX($DA$1:DA194)+1,0)</f>
        <v>0</v>
      </c>
      <c r="DB195" s="142" t="e">
        <f>VLOOKUP(F195,Профиль!A195:BI1709,2,FALSE)</f>
        <v>#N/A</v>
      </c>
      <c r="DC195" s="142" t="str">
        <f>IF(DA195&gt;0,VLOOKUP(Бланк!$I$14,D195:F195,3,FALSE),"")</f>
        <v/>
      </c>
      <c r="DD195" s="142" t="e">
        <f t="shared" ref="DD195:DD201" si="138">VLOOKUP(ROW(A194),$DA$2:$DC$200,2,FALSE)</f>
        <v>#N/A</v>
      </c>
      <c r="DE195" s="142" t="e">
        <f t="shared" ref="DE195:DE201" si="139">VLOOKUP(ROW(A194),$DA$2:$DC$200,3,FALSE)</f>
        <v>#N/A</v>
      </c>
      <c r="DF195" s="142" t="str">
        <f>IF(ISERROR(DE195),"",INDEX(Профиль!$B$2:CV393,DE195,2))</f>
        <v/>
      </c>
      <c r="DG195" s="142" t="e">
        <f t="shared" ref="DG195:DG201" si="140">VLOOKUP(ROW(A194),$DA$2:$DC$1001,3,FALSE)</f>
        <v>#N/A</v>
      </c>
      <c r="EA195" s="142">
        <f>IF(ISNUMBER(SEARCH(Бланк!$I$16,D195)),MAX($EA$1:EA194)+1,0)</f>
        <v>0</v>
      </c>
      <c r="EB195" s="142" t="e">
        <f>VLOOKUP(F195,Профиль!A195:CI1709,2,FALSE)</f>
        <v>#N/A</v>
      </c>
      <c r="EC195" s="142" t="str">
        <f>IF(EA195&gt;0,VLOOKUP(Бланк!$I$16,D195:F195,3,FALSE),"")</f>
        <v/>
      </c>
      <c r="ED195" s="142" t="e">
        <f t="shared" ref="ED195:ED201" si="141">VLOOKUP(ROW(AA194),$EA$2:$EC$200,2,FALSE)</f>
        <v>#N/A</v>
      </c>
      <c r="EE195" s="142" t="e">
        <f t="shared" ref="EE195:EE201" si="142">VLOOKUP(ROW(AA194),$EA$2:$EC$200,3,FALSE)</f>
        <v>#N/A</v>
      </c>
      <c r="EF195" s="142" t="str">
        <f>IF(ISERROR(EE195),"",INDEX(Профиль!$B$2:DV393,EE195,2))</f>
        <v/>
      </c>
      <c r="EG195" s="142" t="e">
        <f t="shared" ref="EG195:EG201" si="143">VLOOKUP(ROW(AA194),$EA$2:$EC$201,3,FALSE)</f>
        <v>#N/A</v>
      </c>
      <c r="FA195" s="142">
        <f>IF(ISNUMBER(SEARCH(Бланк!$I$18,D195)),MAX($FA$1:FA194)+1,0)</f>
        <v>0</v>
      </c>
      <c r="FB195" s="142" t="e">
        <f>VLOOKUP(F195,Профиль!A195:DI1709,2,FALSE)</f>
        <v>#N/A</v>
      </c>
      <c r="FC195" s="142" t="str">
        <f>IF(FA195&gt;0,VLOOKUP(Бланк!$I$18,D195:F195,3,FALSE),"")</f>
        <v/>
      </c>
      <c r="FD195" s="142" t="e">
        <f t="shared" ref="FD195:FD201" si="144">VLOOKUP(ROW(A194),$FA$2:$FC$200,2,FALSE)</f>
        <v>#N/A</v>
      </c>
      <c r="FE195" s="142" t="e">
        <f t="shared" ref="FE195:FE201" si="145">VLOOKUP(ROW(A194),$FA$2:$FC$200,3,FALSE)</f>
        <v>#N/A</v>
      </c>
      <c r="FF195" s="142" t="str">
        <f>IF(ISERROR(FE195),"",INDEX(Профиль!$B$2:EV393,FE195,2))</f>
        <v/>
      </c>
      <c r="FG195" s="142" t="e">
        <f t="shared" ref="FG195:FG201" si="146">VLOOKUP(ROW(BA194),$FA$2:$FC$201,3,FALSE)</f>
        <v>#N/A</v>
      </c>
      <c r="FI195" s="142" t="str">
        <f t="shared" ref="FI195:FI201" si="147">FF195</f>
        <v/>
      </c>
      <c r="FJ195" s="142" t="e">
        <f t="shared" ref="FJ195:FJ201" si="148">VLOOKUP(ROW(ER194),$FA$2:$FC$200,3,FALSE)</f>
        <v>#N/A</v>
      </c>
      <c r="GA195" s="142">
        <f>IF(ISNUMBER(SEARCH(Бланк!$I$20,D195)),MAX($GA$1:GA194)+1,0)</f>
        <v>0</v>
      </c>
      <c r="GB195" s="142" t="e">
        <f>VLOOKUP(F195,Профиль!A195:EI1709,2,FALSE)</f>
        <v>#N/A</v>
      </c>
      <c r="GC195" s="142" t="str">
        <f>IF(GA195&gt;0,VLOOKUP(Бланк!$I$20,D195:F195,3,FALSE),"")</f>
        <v/>
      </c>
      <c r="GD195" s="142" t="e">
        <f t="shared" ref="GD195:GD201" si="149">VLOOKUP(ROW(AA194),$GA$2:$GC$200,2,FALSE)</f>
        <v>#N/A</v>
      </c>
      <c r="GE195" s="142" t="e">
        <f t="shared" ref="GE195:GE201" si="150">VLOOKUP(ROW(AA194),$GA$2:$GC$200,3,FALSE)</f>
        <v>#N/A</v>
      </c>
      <c r="GF195" s="142" t="str">
        <f>IF(ISERROR(GE195),"",INDEX(Профиль!$B$2:FV393,GE195,2))</f>
        <v/>
      </c>
      <c r="GG195" s="142" t="e">
        <f t="shared" ref="GG195:GG201" si="151">VLOOKUP(ROW(CA194),$GA$2:$GC$201,3,FALSE)</f>
        <v>#N/A</v>
      </c>
      <c r="GI195" s="142" t="str">
        <f t="shared" ref="GI195:GI201" si="152">GF195</f>
        <v/>
      </c>
      <c r="GJ195" s="142" t="e">
        <f t="shared" ref="GJ195:GJ201" si="153">VLOOKUP(ROW(FR194),$GA$2:$GC$200,3,FALSE)</f>
        <v>#N/A</v>
      </c>
      <c r="HA195" s="142">
        <f>IF(ISNUMBER(SEARCH(Бланк!$I$22,D195)),MAX($HA$1:HA194)+1,0)</f>
        <v>0</v>
      </c>
      <c r="HB195" s="142" t="e">
        <f>VLOOKUP(F195,Профиль!A195:FI1709,2,FALSE)</f>
        <v>#N/A</v>
      </c>
      <c r="HC195" s="142" t="str">
        <f>IF(HA195&gt;0,VLOOKUP(Бланк!$I$22,D195:F195,3,FALSE),"")</f>
        <v/>
      </c>
      <c r="HD195" s="142" t="e">
        <f t="shared" ref="HD195:HD201" si="154">VLOOKUP(ROW(BA194),$HA$2:$HC$200,2,FALSE)</f>
        <v>#N/A</v>
      </c>
      <c r="HE195" s="142" t="e">
        <f t="shared" ref="HE195:HE201" si="155">VLOOKUP(ROW(BA194),$HA$2:$HC$200,3,FALSE)</f>
        <v>#N/A</v>
      </c>
      <c r="HF195" s="142" t="str">
        <f>IF(ISERROR(HE195),"",INDEX(Профиль!$B$2:GV393,HE195,2))</f>
        <v/>
      </c>
      <c r="HG195" s="142" t="e">
        <f t="shared" ref="HG195:HG201" si="156">VLOOKUP(ROW(DA194),$HA$2:$HC$201,3,FALSE)</f>
        <v>#N/A</v>
      </c>
      <c r="IA195" s="142">
        <f>IF(ISNUMBER(SEARCH(Бланк!$I$24,D195)),MAX($IA$1:IA194)+1,0)</f>
        <v>0</v>
      </c>
      <c r="IB195" s="142" t="e">
        <f>VLOOKUP(F195,Профиль!A195:GI1709,2,FALSE)</f>
        <v>#N/A</v>
      </c>
      <c r="IC195" s="142" t="str">
        <f>IF(IA195&gt;0,VLOOKUP(Бланк!$I$24,D195:F195,3,FALSE),"")</f>
        <v/>
      </c>
      <c r="ID195" s="142" t="e">
        <f t="shared" ref="ID195:ID201" si="157">VLOOKUP(ROW(CA194),$IA$2:$IC$200,2,FALSE)</f>
        <v>#N/A</v>
      </c>
      <c r="IE195" s="142" t="e">
        <f t="shared" ref="IE195:IE201" si="158">VLOOKUP(ROW(CA194),$IA$2:$IC$200,3,FALSE)</f>
        <v>#N/A</v>
      </c>
      <c r="IF195" s="142" t="str">
        <f>IF(ISERROR(IE195),"",INDEX(Профиль!$B$2:HV393,IE195,2))</f>
        <v/>
      </c>
      <c r="IG195" s="142" t="e">
        <f>VLOOKUP(ROW(EA194),IA$2:$IC$201,3,FALSE)</f>
        <v>#N/A</v>
      </c>
      <c r="IJ195" s="142" t="e">
        <f t="shared" ref="IJ195:IJ201" si="159">VLOOKUP(ROW(HR194),$IA$2:$IC$200,3,FALSE)</f>
        <v>#N/A</v>
      </c>
    </row>
    <row r="196" spans="1:244" x14ac:dyDescent="0.25">
      <c r="A196" s="142">
        <v>196</v>
      </c>
      <c r="B196" s="142">
        <f>IF(AND($E$1="ПУСТО",Профиль!B196&lt;&gt;""),MAX($B$1:B195)+1,IF(ISNUMBER(SEARCH($E$1,Профиль!G196)),MAX($B$1:B195)+1,0))</f>
        <v>0</v>
      </c>
      <c r="D196" s="142" t="str">
        <f>IF(ISERROR(F196),"",INDEX(Профиль!$B$2:$E$1001,F196,1))</f>
        <v/>
      </c>
      <c r="E196" s="142" t="str">
        <f>IF(ISERROR(F196),"",INDEX(Профиль!$B$2:$E$1001,F196,2))</f>
        <v/>
      </c>
      <c r="F196" s="142" t="e">
        <f>MATCH(ROW(A195),$B$2:B202,0)</f>
        <v>#N/A</v>
      </c>
      <c r="G196" s="142" t="str">
        <f>IF(AND(COUNTIF(D$2:D196,D196)=1,D196&lt;&gt;""),COUNT(G$1:G195)+1,"")</f>
        <v/>
      </c>
      <c r="H196" s="142" t="str">
        <f t="shared" si="124"/>
        <v/>
      </c>
      <c r="I196" s="142" t="e">
        <f t="shared" si="125"/>
        <v>#N/A</v>
      </c>
      <c r="J196" s="142">
        <f>IF(ISNUMBER(SEARCH(Бланк!$I$6,D196)),MAX($J$1:J195)+1,0)</f>
        <v>0</v>
      </c>
      <c r="K196" s="142" t="e">
        <f>VLOOKUP(F196,Профиль!A196:AI1710,2,FALSE)</f>
        <v>#N/A</v>
      </c>
      <c r="L196" s="142" t="str">
        <f>IF(J196&gt;0,VLOOKUP(Бланк!$I$6,D196:F206,3,FALSE),"")</f>
        <v/>
      </c>
      <c r="M196" s="142" t="e">
        <f t="shared" si="126"/>
        <v>#N/A</v>
      </c>
      <c r="N196" s="142" t="e">
        <f t="shared" si="127"/>
        <v>#N/A</v>
      </c>
      <c r="O196" s="142" t="str">
        <f>IF(ISERROR(N196),"",INDEX(Профиль!$B$2:DD15200,N196,2))</f>
        <v/>
      </c>
      <c r="P196" s="142" t="e">
        <f t="shared" si="128"/>
        <v>#N/A</v>
      </c>
      <c r="Q196" s="142">
        <f>IF(ISNUMBER(SEARCH(Бланк!$K$6,O196)),MAX($Q$1:Q195)+1,0)</f>
        <v>0</v>
      </c>
      <c r="R196" s="142" t="str">
        <f t="shared" si="129"/>
        <v/>
      </c>
      <c r="S196" s="142" t="e">
        <f t="shared" si="130"/>
        <v>#N/A</v>
      </c>
      <c r="AA196" s="142">
        <f>IF(ISNUMBER(SEARCH(Бланк!$I$8,D196)),MAX($AA$1:AA195)+1,0)</f>
        <v>0</v>
      </c>
      <c r="AB196" s="142" t="e">
        <f>VLOOKUP(F196,Профиль!A196:AI1710,2,FALSE)</f>
        <v>#N/A</v>
      </c>
      <c r="AC196" s="142" t="str">
        <f>IF(AA196&gt;0,VLOOKUP(Бланк!$I$8,D196:F196,3,FALSE),"")</f>
        <v/>
      </c>
      <c r="AD196" s="142" t="e">
        <f t="shared" si="131"/>
        <v>#N/A</v>
      </c>
      <c r="BA196" s="142">
        <f>IF(ISNUMBER(SEARCH(Бланк!$I$10,D196)),MAX($BA$1:BA195)+1,0)</f>
        <v>0</v>
      </c>
      <c r="BB196" s="142" t="e">
        <f>VLOOKUP(F196,Профиль!A196:AI1710,2,FALSE)</f>
        <v>#N/A</v>
      </c>
      <c r="BC196" s="142" t="str">
        <f>IF(BA196&gt;0,VLOOKUP(Бланк!$I$10,D196:F196,3,FALSE),"")</f>
        <v/>
      </c>
      <c r="BD196" s="142" t="e">
        <f t="shared" si="132"/>
        <v>#N/A</v>
      </c>
      <c r="BE196" s="142" t="e">
        <f t="shared" si="133"/>
        <v>#N/A</v>
      </c>
      <c r="CA196" s="142">
        <f>IF(ISNUMBER(SEARCH(Бланк!$I$12,D196)),MAX($CA$1:CA195)+1,0)</f>
        <v>0</v>
      </c>
      <c r="CB196" s="142" t="e">
        <f>VLOOKUP(F196,Профиль!A196:AI1710,2,FALSE)</f>
        <v>#N/A</v>
      </c>
      <c r="CC196" s="142" t="str">
        <f>IF(CA196&gt;0,VLOOKUP(Бланк!$I$12,D196:F196,3,FALSE),"")</f>
        <v/>
      </c>
      <c r="CD196" s="142" t="e">
        <f t="shared" si="134"/>
        <v>#N/A</v>
      </c>
      <c r="CE196" s="142" t="e">
        <f t="shared" si="135"/>
        <v>#N/A</v>
      </c>
      <c r="CF196" s="142" t="str">
        <f>IF(ISERROR(CE196),"",INDEX(Профиль!$B$2:BV394,CE196,2))</f>
        <v/>
      </c>
      <c r="CG196" s="142" t="e">
        <f t="shared" si="136"/>
        <v>#N/A</v>
      </c>
      <c r="CI196" s="142" t="str">
        <f t="shared" si="137"/>
        <v/>
      </c>
      <c r="DA196" s="142">
        <f>IF(ISNUMBER(SEARCH(Бланк!$I$14,D196)),MAX($DA$1:DA195)+1,0)</f>
        <v>0</v>
      </c>
      <c r="DB196" s="142" t="e">
        <f>VLOOKUP(F196,Профиль!A196:BI1710,2,FALSE)</f>
        <v>#N/A</v>
      </c>
      <c r="DC196" s="142" t="str">
        <f>IF(DA196&gt;0,VLOOKUP(Бланк!$I$14,D196:F196,3,FALSE),"")</f>
        <v/>
      </c>
      <c r="DD196" s="142" t="e">
        <f t="shared" si="138"/>
        <v>#N/A</v>
      </c>
      <c r="DE196" s="142" t="e">
        <f t="shared" si="139"/>
        <v>#N/A</v>
      </c>
      <c r="DF196" s="142" t="str">
        <f>IF(ISERROR(DE196),"",INDEX(Профиль!$B$2:CV394,DE196,2))</f>
        <v/>
      </c>
      <c r="DG196" s="142" t="e">
        <f t="shared" si="140"/>
        <v>#N/A</v>
      </c>
      <c r="EA196" s="142">
        <f>IF(ISNUMBER(SEARCH(Бланк!$I$16,D196)),MAX($EA$1:EA195)+1,0)</f>
        <v>0</v>
      </c>
      <c r="EB196" s="142" t="e">
        <f>VLOOKUP(F196,Профиль!A196:CI1710,2,FALSE)</f>
        <v>#N/A</v>
      </c>
      <c r="EC196" s="142" t="str">
        <f>IF(EA196&gt;0,VLOOKUP(Бланк!$I$16,D196:F196,3,FALSE),"")</f>
        <v/>
      </c>
      <c r="ED196" s="142" t="e">
        <f t="shared" si="141"/>
        <v>#N/A</v>
      </c>
      <c r="EE196" s="142" t="e">
        <f t="shared" si="142"/>
        <v>#N/A</v>
      </c>
      <c r="EF196" s="142" t="str">
        <f>IF(ISERROR(EE196),"",INDEX(Профиль!$B$2:DV394,EE196,2))</f>
        <v/>
      </c>
      <c r="EG196" s="142" t="e">
        <f t="shared" si="143"/>
        <v>#N/A</v>
      </c>
      <c r="FA196" s="142">
        <f>IF(ISNUMBER(SEARCH(Бланк!$I$18,D196)),MAX($FA$1:FA195)+1,0)</f>
        <v>0</v>
      </c>
      <c r="FB196" s="142" t="e">
        <f>VLOOKUP(F196,Профиль!A196:DI1710,2,FALSE)</f>
        <v>#N/A</v>
      </c>
      <c r="FC196" s="142" t="str">
        <f>IF(FA196&gt;0,VLOOKUP(Бланк!$I$18,D196:F196,3,FALSE),"")</f>
        <v/>
      </c>
      <c r="FD196" s="142" t="e">
        <f t="shared" si="144"/>
        <v>#N/A</v>
      </c>
      <c r="FE196" s="142" t="e">
        <f t="shared" si="145"/>
        <v>#N/A</v>
      </c>
      <c r="FF196" s="142" t="str">
        <f>IF(ISERROR(FE196),"",INDEX(Профиль!$B$2:EV394,FE196,2))</f>
        <v/>
      </c>
      <c r="FG196" s="142" t="e">
        <f t="shared" si="146"/>
        <v>#N/A</v>
      </c>
      <c r="FI196" s="142" t="str">
        <f t="shared" si="147"/>
        <v/>
      </c>
      <c r="FJ196" s="142" t="e">
        <f t="shared" si="148"/>
        <v>#N/A</v>
      </c>
      <c r="GA196" s="142">
        <f>IF(ISNUMBER(SEARCH(Бланк!$I$20,D196)),MAX($GA$1:GA195)+1,0)</f>
        <v>0</v>
      </c>
      <c r="GB196" s="142" t="e">
        <f>VLOOKUP(F196,Профиль!A196:EI1710,2,FALSE)</f>
        <v>#N/A</v>
      </c>
      <c r="GC196" s="142" t="str">
        <f>IF(GA196&gt;0,VLOOKUP(Бланк!$I$20,D196:F196,3,FALSE),"")</f>
        <v/>
      </c>
      <c r="GD196" s="142" t="e">
        <f t="shared" si="149"/>
        <v>#N/A</v>
      </c>
      <c r="GE196" s="142" t="e">
        <f t="shared" si="150"/>
        <v>#N/A</v>
      </c>
      <c r="GF196" s="142" t="str">
        <f>IF(ISERROR(GE196),"",INDEX(Профиль!$B$2:FV394,GE196,2))</f>
        <v/>
      </c>
      <c r="GG196" s="142" t="e">
        <f t="shared" si="151"/>
        <v>#N/A</v>
      </c>
      <c r="GI196" s="142" t="str">
        <f t="shared" si="152"/>
        <v/>
      </c>
      <c r="GJ196" s="142" t="e">
        <f t="shared" si="153"/>
        <v>#N/A</v>
      </c>
      <c r="HA196" s="142">
        <f>IF(ISNUMBER(SEARCH(Бланк!$I$22,D196)),MAX($HA$1:HA195)+1,0)</f>
        <v>0</v>
      </c>
      <c r="HB196" s="142" t="e">
        <f>VLOOKUP(F196,Профиль!A196:FI1710,2,FALSE)</f>
        <v>#N/A</v>
      </c>
      <c r="HC196" s="142" t="str">
        <f>IF(HA196&gt;0,VLOOKUP(Бланк!$I$22,D196:F196,3,FALSE),"")</f>
        <v/>
      </c>
      <c r="HD196" s="142" t="e">
        <f t="shared" si="154"/>
        <v>#N/A</v>
      </c>
      <c r="HE196" s="142" t="e">
        <f t="shared" si="155"/>
        <v>#N/A</v>
      </c>
      <c r="HF196" s="142" t="str">
        <f>IF(ISERROR(HE196),"",INDEX(Профиль!$B$2:GV394,HE196,2))</f>
        <v/>
      </c>
      <c r="HG196" s="142" t="e">
        <f t="shared" si="156"/>
        <v>#N/A</v>
      </c>
      <c r="IA196" s="142">
        <f>IF(ISNUMBER(SEARCH(Бланк!$I$24,D196)),MAX($IA$1:IA195)+1,0)</f>
        <v>0</v>
      </c>
      <c r="IB196" s="142" t="e">
        <f>VLOOKUP(F196,Профиль!A196:GI1710,2,FALSE)</f>
        <v>#N/A</v>
      </c>
      <c r="IC196" s="142" t="str">
        <f>IF(IA196&gt;0,VLOOKUP(Бланк!$I$24,D196:F196,3,FALSE),"")</f>
        <v/>
      </c>
      <c r="ID196" s="142" t="e">
        <f t="shared" si="157"/>
        <v>#N/A</v>
      </c>
      <c r="IE196" s="142" t="e">
        <f t="shared" si="158"/>
        <v>#N/A</v>
      </c>
      <c r="IF196" s="142" t="str">
        <f>IF(ISERROR(IE196),"",INDEX(Профиль!$B$2:HV394,IE196,2))</f>
        <v/>
      </c>
      <c r="IG196" s="142" t="e">
        <f>VLOOKUP(ROW(EA195),IA$2:$IC$201,3,FALSE)</f>
        <v>#N/A</v>
      </c>
      <c r="IJ196" s="142" t="e">
        <f t="shared" si="159"/>
        <v>#N/A</v>
      </c>
    </row>
    <row r="197" spans="1:244" x14ac:dyDescent="0.25">
      <c r="A197" s="142">
        <v>197</v>
      </c>
      <c r="B197" s="142">
        <f>IF(AND($E$1="ПУСТО",Профиль!B197&lt;&gt;""),MAX($B$1:B196)+1,IF(ISNUMBER(SEARCH($E$1,Профиль!G197)),MAX($B$1:B196)+1,0))</f>
        <v>0</v>
      </c>
      <c r="D197" s="142" t="str">
        <f>IF(ISERROR(F197),"",INDEX(Профиль!$B$2:$E$1001,F197,1))</f>
        <v/>
      </c>
      <c r="E197" s="142" t="str">
        <f>IF(ISERROR(F197),"",INDEX(Профиль!$B$2:$E$1001,F197,2))</f>
        <v/>
      </c>
      <c r="F197" s="142" t="e">
        <f>MATCH(ROW(A196),$B$2:B203,0)</f>
        <v>#N/A</v>
      </c>
      <c r="G197" s="142" t="str">
        <f>IF(AND(COUNTIF(D$2:D197,D197)=1,D197&lt;&gt;""),COUNT(G$1:G196)+1,"")</f>
        <v/>
      </c>
      <c r="H197" s="142" t="str">
        <f t="shared" si="124"/>
        <v/>
      </c>
      <c r="I197" s="142" t="e">
        <f t="shared" si="125"/>
        <v>#N/A</v>
      </c>
      <c r="J197" s="142">
        <f>IF(ISNUMBER(SEARCH(Бланк!$I$6,D197)),MAX($J$1:J196)+1,0)</f>
        <v>0</v>
      </c>
      <c r="K197" s="142" t="e">
        <f>VLOOKUP(F197,Профиль!A197:AI1711,2,FALSE)</f>
        <v>#N/A</v>
      </c>
      <c r="L197" s="142" t="str">
        <f>IF(J197&gt;0,VLOOKUP(Бланк!$I$6,D197:F207,3,FALSE),"")</f>
        <v/>
      </c>
      <c r="M197" s="142" t="e">
        <f t="shared" si="126"/>
        <v>#N/A</v>
      </c>
      <c r="N197" s="142" t="e">
        <f t="shared" si="127"/>
        <v>#N/A</v>
      </c>
      <c r="O197" s="142" t="str">
        <f>IF(ISERROR(N197),"",INDEX(Профиль!$B$2:DD15201,N197,2))</f>
        <v/>
      </c>
      <c r="P197" s="142" t="e">
        <f t="shared" si="128"/>
        <v>#N/A</v>
      </c>
      <c r="Q197" s="142">
        <f>IF(ISNUMBER(SEARCH(Бланк!$K$6,O197)),MAX($Q$1:Q196)+1,0)</f>
        <v>0</v>
      </c>
      <c r="R197" s="142" t="str">
        <f t="shared" si="129"/>
        <v/>
      </c>
      <c r="S197" s="142" t="e">
        <f t="shared" si="130"/>
        <v>#N/A</v>
      </c>
      <c r="AA197" s="142">
        <f>IF(ISNUMBER(SEARCH(Бланк!$I$8,D197)),MAX($AA$1:AA196)+1,0)</f>
        <v>0</v>
      </c>
      <c r="AB197" s="142" t="e">
        <f>VLOOKUP(F197,Профиль!A197:AI1711,2,FALSE)</f>
        <v>#N/A</v>
      </c>
      <c r="AC197" s="142" t="str">
        <f>IF(AA197&gt;0,VLOOKUP(Бланк!$I$8,D197:F197,3,FALSE),"")</f>
        <v/>
      </c>
      <c r="AD197" s="142" t="e">
        <f t="shared" si="131"/>
        <v>#N/A</v>
      </c>
      <c r="BA197" s="142">
        <f>IF(ISNUMBER(SEARCH(Бланк!$I$10,D197)),MAX($BA$1:BA196)+1,0)</f>
        <v>0</v>
      </c>
      <c r="BB197" s="142" t="e">
        <f>VLOOKUP(F197,Профиль!A197:AI1711,2,FALSE)</f>
        <v>#N/A</v>
      </c>
      <c r="BC197" s="142" t="str">
        <f>IF(BA197&gt;0,VLOOKUP(Бланк!$I$10,D197:F197,3,FALSE),"")</f>
        <v/>
      </c>
      <c r="BD197" s="142" t="e">
        <f t="shared" si="132"/>
        <v>#N/A</v>
      </c>
      <c r="BE197" s="142" t="e">
        <f t="shared" si="133"/>
        <v>#N/A</v>
      </c>
      <c r="CA197" s="142">
        <f>IF(ISNUMBER(SEARCH(Бланк!$I$12,D197)),MAX($CA$1:CA196)+1,0)</f>
        <v>0</v>
      </c>
      <c r="CB197" s="142" t="e">
        <f>VLOOKUP(F197,Профиль!A197:AI1711,2,FALSE)</f>
        <v>#N/A</v>
      </c>
      <c r="CC197" s="142" t="str">
        <f>IF(CA197&gt;0,VLOOKUP(Бланк!$I$12,D197:F197,3,FALSE),"")</f>
        <v/>
      </c>
      <c r="CD197" s="142" t="e">
        <f t="shared" si="134"/>
        <v>#N/A</v>
      </c>
      <c r="CE197" s="142" t="e">
        <f t="shared" si="135"/>
        <v>#N/A</v>
      </c>
      <c r="CF197" s="142" t="str">
        <f>IF(ISERROR(CE197),"",INDEX(Профиль!$B$2:BV395,CE197,2))</f>
        <v/>
      </c>
      <c r="CG197" s="142" t="e">
        <f t="shared" si="136"/>
        <v>#N/A</v>
      </c>
      <c r="CI197" s="142" t="str">
        <f t="shared" si="137"/>
        <v/>
      </c>
      <c r="DA197" s="142">
        <f>IF(ISNUMBER(SEARCH(Бланк!$I$14,D197)),MAX($DA$1:DA196)+1,0)</f>
        <v>0</v>
      </c>
      <c r="DB197" s="142" t="e">
        <f>VLOOKUP(F197,Профиль!A197:BI1711,2,FALSE)</f>
        <v>#N/A</v>
      </c>
      <c r="DC197" s="142" t="str">
        <f>IF(DA197&gt;0,VLOOKUP(Бланк!$I$14,D197:F197,3,FALSE),"")</f>
        <v/>
      </c>
      <c r="DD197" s="142" t="e">
        <f t="shared" si="138"/>
        <v>#N/A</v>
      </c>
      <c r="DE197" s="142" t="e">
        <f t="shared" si="139"/>
        <v>#N/A</v>
      </c>
      <c r="DF197" s="142" t="str">
        <f>IF(ISERROR(DE197),"",INDEX(Профиль!$B$2:CV395,DE197,2))</f>
        <v/>
      </c>
      <c r="DG197" s="142" t="e">
        <f t="shared" si="140"/>
        <v>#N/A</v>
      </c>
      <c r="EA197" s="142">
        <f>IF(ISNUMBER(SEARCH(Бланк!$I$16,D197)),MAX($EA$1:EA196)+1,0)</f>
        <v>0</v>
      </c>
      <c r="EB197" s="142" t="e">
        <f>VLOOKUP(F197,Профиль!A197:CI1711,2,FALSE)</f>
        <v>#N/A</v>
      </c>
      <c r="EC197" s="142" t="str">
        <f>IF(EA197&gt;0,VLOOKUP(Бланк!$I$16,D197:F197,3,FALSE),"")</f>
        <v/>
      </c>
      <c r="ED197" s="142" t="e">
        <f t="shared" si="141"/>
        <v>#N/A</v>
      </c>
      <c r="EE197" s="142" t="e">
        <f t="shared" si="142"/>
        <v>#N/A</v>
      </c>
      <c r="EF197" s="142" t="str">
        <f>IF(ISERROR(EE197),"",INDEX(Профиль!$B$2:DV395,EE197,2))</f>
        <v/>
      </c>
      <c r="EG197" s="142" t="e">
        <f t="shared" si="143"/>
        <v>#N/A</v>
      </c>
      <c r="FA197" s="142">
        <f>IF(ISNUMBER(SEARCH(Бланк!$I$18,D197)),MAX($FA$1:FA196)+1,0)</f>
        <v>0</v>
      </c>
      <c r="FB197" s="142" t="e">
        <f>VLOOKUP(F197,Профиль!A197:DI1711,2,FALSE)</f>
        <v>#N/A</v>
      </c>
      <c r="FC197" s="142" t="str">
        <f>IF(FA197&gt;0,VLOOKUP(Бланк!$I$18,D197:F197,3,FALSE),"")</f>
        <v/>
      </c>
      <c r="FD197" s="142" t="e">
        <f t="shared" si="144"/>
        <v>#N/A</v>
      </c>
      <c r="FE197" s="142" t="e">
        <f t="shared" si="145"/>
        <v>#N/A</v>
      </c>
      <c r="FF197" s="142" t="str">
        <f>IF(ISERROR(FE197),"",INDEX(Профиль!$B$2:EV395,FE197,2))</f>
        <v/>
      </c>
      <c r="FG197" s="142" t="e">
        <f t="shared" si="146"/>
        <v>#N/A</v>
      </c>
      <c r="FI197" s="142" t="str">
        <f t="shared" si="147"/>
        <v/>
      </c>
      <c r="FJ197" s="142" t="e">
        <f t="shared" si="148"/>
        <v>#N/A</v>
      </c>
      <c r="GA197" s="142">
        <f>IF(ISNUMBER(SEARCH(Бланк!$I$20,D197)),MAX($GA$1:GA196)+1,0)</f>
        <v>0</v>
      </c>
      <c r="GB197" s="142" t="e">
        <f>VLOOKUP(F197,Профиль!A197:EI1711,2,FALSE)</f>
        <v>#N/A</v>
      </c>
      <c r="GC197" s="142" t="str">
        <f>IF(GA197&gt;0,VLOOKUP(Бланк!$I$20,D197:F197,3,FALSE),"")</f>
        <v/>
      </c>
      <c r="GD197" s="142" t="e">
        <f t="shared" si="149"/>
        <v>#N/A</v>
      </c>
      <c r="GE197" s="142" t="e">
        <f t="shared" si="150"/>
        <v>#N/A</v>
      </c>
      <c r="GF197" s="142" t="str">
        <f>IF(ISERROR(GE197),"",INDEX(Профиль!$B$2:FV395,GE197,2))</f>
        <v/>
      </c>
      <c r="GG197" s="142" t="e">
        <f t="shared" si="151"/>
        <v>#N/A</v>
      </c>
      <c r="GI197" s="142" t="str">
        <f t="shared" si="152"/>
        <v/>
      </c>
      <c r="GJ197" s="142" t="e">
        <f t="shared" si="153"/>
        <v>#N/A</v>
      </c>
      <c r="HA197" s="142">
        <f>IF(ISNUMBER(SEARCH(Бланк!$I$22,D197)),MAX($HA$1:HA196)+1,0)</f>
        <v>0</v>
      </c>
      <c r="HB197" s="142" t="e">
        <f>VLOOKUP(F197,Профиль!A197:FI1711,2,FALSE)</f>
        <v>#N/A</v>
      </c>
      <c r="HC197" s="142" t="str">
        <f>IF(HA197&gt;0,VLOOKUP(Бланк!$I$22,D197:F197,3,FALSE),"")</f>
        <v/>
      </c>
      <c r="HD197" s="142" t="e">
        <f t="shared" si="154"/>
        <v>#N/A</v>
      </c>
      <c r="HE197" s="142" t="e">
        <f t="shared" si="155"/>
        <v>#N/A</v>
      </c>
      <c r="HF197" s="142" t="str">
        <f>IF(ISERROR(HE197),"",INDEX(Профиль!$B$2:GV395,HE197,2))</f>
        <v/>
      </c>
      <c r="HG197" s="142" t="e">
        <f t="shared" si="156"/>
        <v>#N/A</v>
      </c>
      <c r="IA197" s="142">
        <f>IF(ISNUMBER(SEARCH(Бланк!$I$24,D197)),MAX($IA$1:IA196)+1,0)</f>
        <v>0</v>
      </c>
      <c r="IB197" s="142" t="e">
        <f>VLOOKUP(F197,Профиль!A197:GI1711,2,FALSE)</f>
        <v>#N/A</v>
      </c>
      <c r="IC197" s="142" t="str">
        <f>IF(IA197&gt;0,VLOOKUP(Бланк!$I$24,D197:F197,3,FALSE),"")</f>
        <v/>
      </c>
      <c r="ID197" s="142" t="e">
        <f t="shared" si="157"/>
        <v>#N/A</v>
      </c>
      <c r="IE197" s="142" t="e">
        <f t="shared" si="158"/>
        <v>#N/A</v>
      </c>
      <c r="IF197" s="142" t="str">
        <f>IF(ISERROR(IE197),"",INDEX(Профиль!$B$2:HV395,IE197,2))</f>
        <v/>
      </c>
      <c r="IG197" s="142" t="e">
        <f>VLOOKUP(ROW(EA196),IA$2:$IC$201,3,FALSE)</f>
        <v>#N/A</v>
      </c>
      <c r="IJ197" s="142" t="e">
        <f t="shared" si="159"/>
        <v>#N/A</v>
      </c>
    </row>
    <row r="198" spans="1:244" x14ac:dyDescent="0.25">
      <c r="A198" s="142">
        <v>198</v>
      </c>
      <c r="B198" s="142">
        <f>IF(AND($E$1="ПУСТО",Профиль!B198&lt;&gt;""),MAX($B$1:B197)+1,IF(ISNUMBER(SEARCH($E$1,Профиль!G198)),MAX($B$1:B197)+1,0))</f>
        <v>0</v>
      </c>
      <c r="D198" s="142" t="str">
        <f>IF(ISERROR(F198),"",INDEX(Профиль!$B$2:$E$1001,F198,1))</f>
        <v/>
      </c>
      <c r="E198" s="142" t="str">
        <f>IF(ISERROR(F198),"",INDEX(Профиль!$B$2:$E$1001,F198,2))</f>
        <v/>
      </c>
      <c r="F198" s="142" t="e">
        <f>MATCH(ROW(A197),$B$2:B204,0)</f>
        <v>#N/A</v>
      </c>
      <c r="G198" s="142" t="str">
        <f>IF(AND(COUNTIF(D$2:D198,D198)=1,D198&lt;&gt;""),COUNT(G$1:G197)+1,"")</f>
        <v/>
      </c>
      <c r="H198" s="142" t="str">
        <f t="shared" si="124"/>
        <v/>
      </c>
      <c r="I198" s="142" t="e">
        <f t="shared" si="125"/>
        <v>#N/A</v>
      </c>
      <c r="J198" s="142">
        <f>IF(ISNUMBER(SEARCH(Бланк!$I$6,D198)),MAX($J$1:J197)+1,0)</f>
        <v>0</v>
      </c>
      <c r="K198" s="142" t="e">
        <f>VLOOKUP(F198,Профиль!A198:AI1712,2,FALSE)</f>
        <v>#N/A</v>
      </c>
      <c r="L198" s="142" t="str">
        <f>IF(J198&gt;0,VLOOKUP(Бланк!$I$6,D198:F208,3,FALSE),"")</f>
        <v/>
      </c>
      <c r="M198" s="142" t="e">
        <f t="shared" si="126"/>
        <v>#N/A</v>
      </c>
      <c r="N198" s="142" t="e">
        <f t="shared" si="127"/>
        <v>#N/A</v>
      </c>
      <c r="O198" s="142" t="str">
        <f>IF(ISERROR(N198),"",INDEX(Профиль!$B$2:DD15202,N198,2))</f>
        <v/>
      </c>
      <c r="P198" s="142" t="e">
        <f t="shared" si="128"/>
        <v>#N/A</v>
      </c>
      <c r="Q198" s="142">
        <f>IF(ISNUMBER(SEARCH(Бланк!$K$6,O198)),MAX($Q$1:Q197)+1,0)</f>
        <v>0</v>
      </c>
      <c r="R198" s="142" t="str">
        <f t="shared" si="129"/>
        <v/>
      </c>
      <c r="S198" s="142" t="e">
        <f t="shared" si="130"/>
        <v>#N/A</v>
      </c>
      <c r="AA198" s="142">
        <f>IF(ISNUMBER(SEARCH(Бланк!$I$8,D198)),MAX($AA$1:AA197)+1,0)</f>
        <v>0</v>
      </c>
      <c r="AB198" s="142" t="e">
        <f>VLOOKUP(F198,Профиль!A198:AI1712,2,FALSE)</f>
        <v>#N/A</v>
      </c>
      <c r="AC198" s="142" t="str">
        <f>IF(AA198&gt;0,VLOOKUP(Бланк!$I$8,D198:F198,3,FALSE),"")</f>
        <v/>
      </c>
      <c r="AD198" s="142" t="e">
        <f t="shared" si="131"/>
        <v>#N/A</v>
      </c>
      <c r="BA198" s="142">
        <f>IF(ISNUMBER(SEARCH(Бланк!$I$10,D198)),MAX($BA$1:BA197)+1,0)</f>
        <v>0</v>
      </c>
      <c r="BB198" s="142" t="e">
        <f>VLOOKUP(F198,Профиль!A198:AI1712,2,FALSE)</f>
        <v>#N/A</v>
      </c>
      <c r="BC198" s="142" t="str">
        <f>IF(BA198&gt;0,VLOOKUP(Бланк!$I$10,D198:F198,3,FALSE),"")</f>
        <v/>
      </c>
      <c r="BD198" s="142" t="e">
        <f t="shared" si="132"/>
        <v>#N/A</v>
      </c>
      <c r="BE198" s="142" t="e">
        <f t="shared" si="133"/>
        <v>#N/A</v>
      </c>
      <c r="CA198" s="142">
        <f>IF(ISNUMBER(SEARCH(Бланк!$I$12,D198)),MAX($CA$1:CA197)+1,0)</f>
        <v>0</v>
      </c>
      <c r="CB198" s="142" t="e">
        <f>VLOOKUP(F198,Профиль!A198:AI1712,2,FALSE)</f>
        <v>#N/A</v>
      </c>
      <c r="CC198" s="142" t="str">
        <f>IF(CA198&gt;0,VLOOKUP(Бланк!$I$12,D198:F198,3,FALSE),"")</f>
        <v/>
      </c>
      <c r="CD198" s="142" t="e">
        <f t="shared" si="134"/>
        <v>#N/A</v>
      </c>
      <c r="CE198" s="142" t="e">
        <f t="shared" si="135"/>
        <v>#N/A</v>
      </c>
      <c r="CF198" s="142" t="str">
        <f>IF(ISERROR(CE198),"",INDEX(Профиль!$B$2:BV396,CE198,2))</f>
        <v/>
      </c>
      <c r="CG198" s="142" t="e">
        <f t="shared" si="136"/>
        <v>#N/A</v>
      </c>
      <c r="CI198" s="142" t="str">
        <f t="shared" si="137"/>
        <v/>
      </c>
      <c r="DA198" s="142">
        <f>IF(ISNUMBER(SEARCH(Бланк!$I$14,D198)),MAX($DA$1:DA197)+1,0)</f>
        <v>0</v>
      </c>
      <c r="DB198" s="142" t="e">
        <f>VLOOKUP(F198,Профиль!A198:BI1712,2,FALSE)</f>
        <v>#N/A</v>
      </c>
      <c r="DC198" s="142" t="str">
        <f>IF(DA198&gt;0,VLOOKUP(Бланк!$I$14,D198:F198,3,FALSE),"")</f>
        <v/>
      </c>
      <c r="DD198" s="142" t="e">
        <f t="shared" si="138"/>
        <v>#N/A</v>
      </c>
      <c r="DE198" s="142" t="e">
        <f t="shared" si="139"/>
        <v>#N/A</v>
      </c>
      <c r="DF198" s="142" t="str">
        <f>IF(ISERROR(DE198),"",INDEX(Профиль!$B$2:CV396,DE198,2))</f>
        <v/>
      </c>
      <c r="DG198" s="142" t="e">
        <f t="shared" si="140"/>
        <v>#N/A</v>
      </c>
      <c r="EA198" s="142">
        <f>IF(ISNUMBER(SEARCH(Бланк!$I$16,D198)),MAX($EA$1:EA197)+1,0)</f>
        <v>0</v>
      </c>
      <c r="EB198" s="142" t="e">
        <f>VLOOKUP(F198,Профиль!A198:CI1712,2,FALSE)</f>
        <v>#N/A</v>
      </c>
      <c r="EC198" s="142" t="str">
        <f>IF(EA198&gt;0,VLOOKUP(Бланк!$I$16,D198:F198,3,FALSE),"")</f>
        <v/>
      </c>
      <c r="ED198" s="142" t="e">
        <f t="shared" si="141"/>
        <v>#N/A</v>
      </c>
      <c r="EE198" s="142" t="e">
        <f t="shared" si="142"/>
        <v>#N/A</v>
      </c>
      <c r="EF198" s="142" t="str">
        <f>IF(ISERROR(EE198),"",INDEX(Профиль!$B$2:DV396,EE198,2))</f>
        <v/>
      </c>
      <c r="EG198" s="142" t="e">
        <f t="shared" si="143"/>
        <v>#N/A</v>
      </c>
      <c r="FA198" s="142">
        <f>IF(ISNUMBER(SEARCH(Бланк!$I$18,D198)),MAX($FA$1:FA197)+1,0)</f>
        <v>0</v>
      </c>
      <c r="FB198" s="142" t="e">
        <f>VLOOKUP(F198,Профиль!A198:DI1712,2,FALSE)</f>
        <v>#N/A</v>
      </c>
      <c r="FC198" s="142" t="str">
        <f>IF(FA198&gt;0,VLOOKUP(Бланк!$I$18,D198:F198,3,FALSE),"")</f>
        <v/>
      </c>
      <c r="FD198" s="142" t="e">
        <f t="shared" si="144"/>
        <v>#N/A</v>
      </c>
      <c r="FE198" s="142" t="e">
        <f t="shared" si="145"/>
        <v>#N/A</v>
      </c>
      <c r="FF198" s="142" t="str">
        <f>IF(ISERROR(FE198),"",INDEX(Профиль!$B$2:EV396,FE198,2))</f>
        <v/>
      </c>
      <c r="FG198" s="142" t="e">
        <f t="shared" si="146"/>
        <v>#N/A</v>
      </c>
      <c r="FI198" s="142" t="str">
        <f t="shared" si="147"/>
        <v/>
      </c>
      <c r="FJ198" s="142" t="e">
        <f t="shared" si="148"/>
        <v>#N/A</v>
      </c>
      <c r="GA198" s="142">
        <f>IF(ISNUMBER(SEARCH(Бланк!$I$20,D198)),MAX($GA$1:GA197)+1,0)</f>
        <v>0</v>
      </c>
      <c r="GB198" s="142" t="e">
        <f>VLOOKUP(F198,Профиль!A198:EI1712,2,FALSE)</f>
        <v>#N/A</v>
      </c>
      <c r="GC198" s="142" t="str">
        <f>IF(GA198&gt;0,VLOOKUP(Бланк!$I$20,D198:F198,3,FALSE),"")</f>
        <v/>
      </c>
      <c r="GD198" s="142" t="e">
        <f t="shared" si="149"/>
        <v>#N/A</v>
      </c>
      <c r="GE198" s="142" t="e">
        <f t="shared" si="150"/>
        <v>#N/A</v>
      </c>
      <c r="GF198" s="142" t="str">
        <f>IF(ISERROR(GE198),"",INDEX(Профиль!$B$2:FV396,GE198,2))</f>
        <v/>
      </c>
      <c r="GG198" s="142" t="e">
        <f t="shared" si="151"/>
        <v>#N/A</v>
      </c>
      <c r="GI198" s="142" t="str">
        <f t="shared" si="152"/>
        <v/>
      </c>
      <c r="GJ198" s="142" t="e">
        <f t="shared" si="153"/>
        <v>#N/A</v>
      </c>
      <c r="HA198" s="142">
        <f>IF(ISNUMBER(SEARCH(Бланк!$I$22,D198)),MAX($HA$1:HA197)+1,0)</f>
        <v>0</v>
      </c>
      <c r="HB198" s="142" t="e">
        <f>VLOOKUP(F198,Профиль!A198:FI1712,2,FALSE)</f>
        <v>#N/A</v>
      </c>
      <c r="HC198" s="142" t="str">
        <f>IF(HA198&gt;0,VLOOKUP(Бланк!$I$22,D198:F198,3,FALSE),"")</f>
        <v/>
      </c>
      <c r="HD198" s="142" t="e">
        <f t="shared" si="154"/>
        <v>#N/A</v>
      </c>
      <c r="HE198" s="142" t="e">
        <f t="shared" si="155"/>
        <v>#N/A</v>
      </c>
      <c r="HF198" s="142" t="str">
        <f>IF(ISERROR(HE198),"",INDEX(Профиль!$B$2:GV396,HE198,2))</f>
        <v/>
      </c>
      <c r="HG198" s="142" t="e">
        <f t="shared" si="156"/>
        <v>#N/A</v>
      </c>
      <c r="IA198" s="142">
        <f>IF(ISNUMBER(SEARCH(Бланк!$I$24,D198)),MAX($IA$1:IA197)+1,0)</f>
        <v>0</v>
      </c>
      <c r="IB198" s="142" t="e">
        <f>VLOOKUP(F198,Профиль!A198:GI1712,2,FALSE)</f>
        <v>#N/A</v>
      </c>
      <c r="IC198" s="142" t="str">
        <f>IF(IA198&gt;0,VLOOKUP(Бланк!$I$24,D198:F198,3,FALSE),"")</f>
        <v/>
      </c>
      <c r="ID198" s="142" t="e">
        <f t="shared" si="157"/>
        <v>#N/A</v>
      </c>
      <c r="IE198" s="142" t="e">
        <f t="shared" si="158"/>
        <v>#N/A</v>
      </c>
      <c r="IF198" s="142" t="str">
        <f>IF(ISERROR(IE198),"",INDEX(Профиль!$B$2:HV396,IE198,2))</f>
        <v/>
      </c>
      <c r="IG198" s="142" t="e">
        <f>VLOOKUP(ROW(EA197),IA$2:$IC$201,3,FALSE)</f>
        <v>#N/A</v>
      </c>
      <c r="IJ198" s="142" t="e">
        <f t="shared" si="159"/>
        <v>#N/A</v>
      </c>
    </row>
    <row r="199" spans="1:244" x14ac:dyDescent="0.25">
      <c r="A199" s="142">
        <v>199</v>
      </c>
      <c r="B199" s="142">
        <f>IF(AND($E$1="ПУСТО",Профиль!B199&lt;&gt;""),MAX($B$1:B198)+1,IF(ISNUMBER(SEARCH($E$1,Профиль!G199)),MAX($B$1:B198)+1,0))</f>
        <v>0</v>
      </c>
      <c r="D199" s="142" t="str">
        <f>IF(ISERROR(F199),"",INDEX(Профиль!$B$2:$E$1001,F199,1))</f>
        <v/>
      </c>
      <c r="E199" s="142" t="str">
        <f>IF(ISERROR(F199),"",INDEX(Профиль!$B$2:$E$1001,F199,2))</f>
        <v/>
      </c>
      <c r="F199" s="142" t="e">
        <f>MATCH(ROW(A198),$B$2:B205,0)</f>
        <v>#N/A</v>
      </c>
      <c r="G199" s="142" t="str">
        <f>IF(AND(COUNTIF(D$2:D199,D199)=1,D199&lt;&gt;""),COUNT(G$1:G198)+1,"")</f>
        <v/>
      </c>
      <c r="H199" s="142" t="str">
        <f t="shared" si="124"/>
        <v/>
      </c>
      <c r="I199" s="142" t="e">
        <f t="shared" si="125"/>
        <v>#N/A</v>
      </c>
      <c r="J199" s="142">
        <f>IF(ISNUMBER(SEARCH(Бланк!$I$6,D199)),MAX($J$1:J198)+1,0)</f>
        <v>0</v>
      </c>
      <c r="K199" s="142" t="e">
        <f>VLOOKUP(F199,Профиль!A199:AI1713,2,FALSE)</f>
        <v>#N/A</v>
      </c>
      <c r="L199" s="142" t="str">
        <f>IF(J199&gt;0,VLOOKUP(Бланк!$I$6,D199:F209,3,FALSE),"")</f>
        <v/>
      </c>
      <c r="M199" s="142" t="e">
        <f t="shared" si="126"/>
        <v>#N/A</v>
      </c>
      <c r="N199" s="142" t="e">
        <f t="shared" si="127"/>
        <v>#N/A</v>
      </c>
      <c r="O199" s="142" t="str">
        <f>IF(ISERROR(N199),"",INDEX(Профиль!$B$2:DD15203,N199,2))</f>
        <v/>
      </c>
      <c r="P199" s="142" t="e">
        <f t="shared" si="128"/>
        <v>#N/A</v>
      </c>
      <c r="Q199" s="142">
        <f>IF(ISNUMBER(SEARCH(Бланк!$K$6,O199)),MAX($Q$1:Q198)+1,0)</f>
        <v>0</v>
      </c>
      <c r="R199" s="142" t="str">
        <f t="shared" si="129"/>
        <v/>
      </c>
      <c r="S199" s="142" t="e">
        <f t="shared" si="130"/>
        <v>#N/A</v>
      </c>
      <c r="AA199" s="142">
        <f>IF(ISNUMBER(SEARCH(Бланк!$I$8,D199)),MAX($AA$1:AA198)+1,0)</f>
        <v>0</v>
      </c>
      <c r="AB199" s="142" t="e">
        <f>VLOOKUP(F199,Профиль!A199:AI1713,2,FALSE)</f>
        <v>#N/A</v>
      </c>
      <c r="AC199" s="142" t="str">
        <f>IF(AA199&gt;0,VLOOKUP(Бланк!$I$8,D199:F199,3,FALSE),"")</f>
        <v/>
      </c>
      <c r="AD199" s="142" t="e">
        <f t="shared" si="131"/>
        <v>#N/A</v>
      </c>
      <c r="BA199" s="142">
        <f>IF(ISNUMBER(SEARCH(Бланк!$I$10,D199)),MAX($BA$1:BA198)+1,0)</f>
        <v>0</v>
      </c>
      <c r="BB199" s="142" t="e">
        <f>VLOOKUP(F199,Профиль!A199:AI1713,2,FALSE)</f>
        <v>#N/A</v>
      </c>
      <c r="BC199" s="142" t="str">
        <f>IF(BA199&gt;0,VLOOKUP(Бланк!$I$10,D199:F199,3,FALSE),"")</f>
        <v/>
      </c>
      <c r="BD199" s="142" t="e">
        <f t="shared" si="132"/>
        <v>#N/A</v>
      </c>
      <c r="BE199" s="142" t="e">
        <f t="shared" si="133"/>
        <v>#N/A</v>
      </c>
      <c r="CA199" s="142">
        <f>IF(ISNUMBER(SEARCH(Бланк!$I$12,D199)),MAX($CA$1:CA198)+1,0)</f>
        <v>0</v>
      </c>
      <c r="CB199" s="142" t="e">
        <f>VLOOKUP(F199,Профиль!A199:AI1713,2,FALSE)</f>
        <v>#N/A</v>
      </c>
      <c r="CC199" s="142" t="str">
        <f>IF(CA199&gt;0,VLOOKUP(Бланк!$I$12,D199:F199,3,FALSE),"")</f>
        <v/>
      </c>
      <c r="CD199" s="142" t="e">
        <f t="shared" si="134"/>
        <v>#N/A</v>
      </c>
      <c r="CE199" s="142" t="e">
        <f t="shared" si="135"/>
        <v>#N/A</v>
      </c>
      <c r="CF199" s="142" t="str">
        <f>IF(ISERROR(CE199),"",INDEX(Профиль!$B$2:BV397,CE199,2))</f>
        <v/>
      </c>
      <c r="CG199" s="142" t="e">
        <f t="shared" si="136"/>
        <v>#N/A</v>
      </c>
      <c r="CI199" s="142" t="str">
        <f t="shared" si="137"/>
        <v/>
      </c>
      <c r="DA199" s="142">
        <f>IF(ISNUMBER(SEARCH(Бланк!$I$14,D199)),MAX($DA$1:DA198)+1,0)</f>
        <v>0</v>
      </c>
      <c r="DB199" s="142" t="e">
        <f>VLOOKUP(F199,Профиль!A199:BI1713,2,FALSE)</f>
        <v>#N/A</v>
      </c>
      <c r="DC199" s="142" t="str">
        <f>IF(DA199&gt;0,VLOOKUP(Бланк!$I$14,D199:F199,3,FALSE),"")</f>
        <v/>
      </c>
      <c r="DD199" s="142" t="e">
        <f t="shared" si="138"/>
        <v>#N/A</v>
      </c>
      <c r="DE199" s="142" t="e">
        <f t="shared" si="139"/>
        <v>#N/A</v>
      </c>
      <c r="DF199" s="142" t="str">
        <f>IF(ISERROR(DE199),"",INDEX(Профиль!$B$2:CV397,DE199,2))</f>
        <v/>
      </c>
      <c r="DG199" s="142" t="e">
        <f t="shared" si="140"/>
        <v>#N/A</v>
      </c>
      <c r="EA199" s="142">
        <f>IF(ISNUMBER(SEARCH(Бланк!$I$16,D199)),MAX($EA$1:EA198)+1,0)</f>
        <v>0</v>
      </c>
      <c r="EB199" s="142" t="e">
        <f>VLOOKUP(F199,Профиль!A199:CI1713,2,FALSE)</f>
        <v>#N/A</v>
      </c>
      <c r="EC199" s="142" t="str">
        <f>IF(EA199&gt;0,VLOOKUP(Бланк!$I$16,D199:F199,3,FALSE),"")</f>
        <v/>
      </c>
      <c r="ED199" s="142" t="e">
        <f t="shared" si="141"/>
        <v>#N/A</v>
      </c>
      <c r="EE199" s="142" t="e">
        <f t="shared" si="142"/>
        <v>#N/A</v>
      </c>
      <c r="EF199" s="142" t="str">
        <f>IF(ISERROR(EE199),"",INDEX(Профиль!$B$2:DV397,EE199,2))</f>
        <v/>
      </c>
      <c r="EG199" s="142" t="e">
        <f t="shared" si="143"/>
        <v>#N/A</v>
      </c>
      <c r="FA199" s="142">
        <f>IF(ISNUMBER(SEARCH(Бланк!$I$18,D199)),MAX($FA$1:FA198)+1,0)</f>
        <v>0</v>
      </c>
      <c r="FB199" s="142" t="e">
        <f>VLOOKUP(F199,Профиль!A199:DI1713,2,FALSE)</f>
        <v>#N/A</v>
      </c>
      <c r="FC199" s="142" t="str">
        <f>IF(FA199&gt;0,VLOOKUP(Бланк!$I$18,D199:F199,3,FALSE),"")</f>
        <v/>
      </c>
      <c r="FD199" s="142" t="e">
        <f t="shared" si="144"/>
        <v>#N/A</v>
      </c>
      <c r="FE199" s="142" t="e">
        <f t="shared" si="145"/>
        <v>#N/A</v>
      </c>
      <c r="FF199" s="142" t="str">
        <f>IF(ISERROR(FE199),"",INDEX(Профиль!$B$2:EV397,FE199,2))</f>
        <v/>
      </c>
      <c r="FG199" s="142" t="e">
        <f t="shared" si="146"/>
        <v>#N/A</v>
      </c>
      <c r="FI199" s="142" t="str">
        <f t="shared" si="147"/>
        <v/>
      </c>
      <c r="FJ199" s="142" t="e">
        <f t="shared" si="148"/>
        <v>#N/A</v>
      </c>
      <c r="GA199" s="142">
        <f>IF(ISNUMBER(SEARCH(Бланк!$I$20,D199)),MAX($GA$1:GA198)+1,0)</f>
        <v>0</v>
      </c>
      <c r="GB199" s="142" t="e">
        <f>VLOOKUP(F199,Профиль!A199:EI1713,2,FALSE)</f>
        <v>#N/A</v>
      </c>
      <c r="GC199" s="142" t="str">
        <f>IF(GA199&gt;0,VLOOKUP(Бланк!$I$20,D199:F199,3,FALSE),"")</f>
        <v/>
      </c>
      <c r="GD199" s="142" t="e">
        <f t="shared" si="149"/>
        <v>#N/A</v>
      </c>
      <c r="GE199" s="142" t="e">
        <f t="shared" si="150"/>
        <v>#N/A</v>
      </c>
      <c r="GF199" s="142" t="str">
        <f>IF(ISERROR(GE199),"",INDEX(Профиль!$B$2:FV397,GE199,2))</f>
        <v/>
      </c>
      <c r="GG199" s="142" t="e">
        <f t="shared" si="151"/>
        <v>#N/A</v>
      </c>
      <c r="GI199" s="142" t="str">
        <f t="shared" si="152"/>
        <v/>
      </c>
      <c r="GJ199" s="142" t="e">
        <f t="shared" si="153"/>
        <v>#N/A</v>
      </c>
      <c r="HA199" s="142">
        <f>IF(ISNUMBER(SEARCH(Бланк!$I$22,D199)),MAX($HA$1:HA198)+1,0)</f>
        <v>0</v>
      </c>
      <c r="HB199" s="142" t="e">
        <f>VLOOKUP(F199,Профиль!A199:FI1713,2,FALSE)</f>
        <v>#N/A</v>
      </c>
      <c r="HC199" s="142" t="str">
        <f>IF(HA199&gt;0,VLOOKUP(Бланк!$I$22,D199:F199,3,FALSE),"")</f>
        <v/>
      </c>
      <c r="HD199" s="142" t="e">
        <f t="shared" si="154"/>
        <v>#N/A</v>
      </c>
      <c r="HE199" s="142" t="e">
        <f t="shared" si="155"/>
        <v>#N/A</v>
      </c>
      <c r="HF199" s="142" t="str">
        <f>IF(ISERROR(HE199),"",INDEX(Профиль!$B$2:GV397,HE199,2))</f>
        <v/>
      </c>
      <c r="HG199" s="142" t="e">
        <f t="shared" si="156"/>
        <v>#N/A</v>
      </c>
      <c r="IA199" s="142">
        <f>IF(ISNUMBER(SEARCH(Бланк!$I$24,D199)),MAX($IA$1:IA198)+1,0)</f>
        <v>0</v>
      </c>
      <c r="IB199" s="142" t="e">
        <f>VLOOKUP(F199,Профиль!A199:GI1713,2,FALSE)</f>
        <v>#N/A</v>
      </c>
      <c r="IC199" s="142" t="str">
        <f>IF(IA199&gt;0,VLOOKUP(Бланк!$I$24,D199:F199,3,FALSE),"")</f>
        <v/>
      </c>
      <c r="ID199" s="142" t="e">
        <f t="shared" si="157"/>
        <v>#N/A</v>
      </c>
      <c r="IE199" s="142" t="e">
        <f t="shared" si="158"/>
        <v>#N/A</v>
      </c>
      <c r="IF199" s="142" t="str">
        <f>IF(ISERROR(IE199),"",INDEX(Профиль!$B$2:HV397,IE199,2))</f>
        <v/>
      </c>
      <c r="IG199" s="142" t="e">
        <f>VLOOKUP(ROW(EA198),IA$2:$IC$201,3,FALSE)</f>
        <v>#N/A</v>
      </c>
      <c r="IJ199" s="142" t="e">
        <f t="shared" si="159"/>
        <v>#N/A</v>
      </c>
    </row>
    <row r="200" spans="1:244" x14ac:dyDescent="0.25">
      <c r="A200" s="142">
        <v>200</v>
      </c>
      <c r="B200" s="142">
        <f>IF(AND($E$1="ПУСТО",Профиль!B200&lt;&gt;""),MAX($B$1:B199)+1,IF(ISNUMBER(SEARCH($E$1,Профиль!G200)),MAX($B$1:B199)+1,0))</f>
        <v>0</v>
      </c>
      <c r="D200" s="142" t="str">
        <f>IF(ISERROR(F200),"",INDEX(Профиль!$B$2:$E$1001,F200,1))</f>
        <v/>
      </c>
      <c r="E200" s="142" t="str">
        <f>IF(ISERROR(F200),"",INDEX(Профиль!$B$2:$E$1001,F200,2))</f>
        <v/>
      </c>
      <c r="F200" s="142" t="e">
        <f>MATCH(ROW(A199),$B$2:B206,0)</f>
        <v>#N/A</v>
      </c>
      <c r="G200" s="142" t="str">
        <f>IF(AND(COUNTIF(D$2:D200,D200)=1,D200&lt;&gt;""),COUNT(G$1:G199)+1,"")</f>
        <v/>
      </c>
      <c r="H200" s="142" t="str">
        <f t="shared" si="124"/>
        <v/>
      </c>
      <c r="I200" s="142" t="e">
        <f t="shared" si="125"/>
        <v>#N/A</v>
      </c>
      <c r="J200" s="142">
        <f>IF(ISNUMBER(SEARCH(Бланк!$I$6,D200)),MAX($J$1:J199)+1,0)</f>
        <v>0</v>
      </c>
      <c r="K200" s="142" t="e">
        <f>VLOOKUP(F200,Профиль!A200:AI1714,2,FALSE)</f>
        <v>#N/A</v>
      </c>
      <c r="L200" s="142" t="str">
        <f>IF(J200&gt;0,VLOOKUP(Бланк!$I$6,D200:F210,3,FALSE),"")</f>
        <v/>
      </c>
      <c r="M200" s="142" t="e">
        <f t="shared" si="126"/>
        <v>#N/A</v>
      </c>
      <c r="N200" s="142" t="e">
        <f t="shared" si="127"/>
        <v>#N/A</v>
      </c>
      <c r="O200" s="142" t="str">
        <f>IF(ISERROR(N200),"",INDEX(Профиль!$B$2:DD15204,N200,2))</f>
        <v/>
      </c>
      <c r="P200" s="142" t="e">
        <f t="shared" si="128"/>
        <v>#N/A</v>
      </c>
      <c r="Q200" s="142">
        <f>IF(ISNUMBER(SEARCH(Бланк!$K$6,O200)),MAX($Q$1:Q199)+1,0)</f>
        <v>0</v>
      </c>
      <c r="R200" s="142" t="str">
        <f t="shared" si="129"/>
        <v/>
      </c>
      <c r="S200" s="142" t="e">
        <f t="shared" si="130"/>
        <v>#N/A</v>
      </c>
      <c r="AA200" s="142">
        <f>IF(ISNUMBER(SEARCH(Бланк!$I$8,D200)),MAX($AA$1:AA199)+1,0)</f>
        <v>0</v>
      </c>
      <c r="AB200" s="142" t="e">
        <f>VLOOKUP(F200,Профиль!A200:AI1714,2,FALSE)</f>
        <v>#N/A</v>
      </c>
      <c r="AC200" s="142" t="str">
        <f>IF(AA200&gt;0,VLOOKUP(Бланк!$I$8,D200:F200,3,FALSE),"")</f>
        <v/>
      </c>
      <c r="AD200" s="142" t="e">
        <f t="shared" si="131"/>
        <v>#N/A</v>
      </c>
      <c r="BA200" s="142">
        <f>IF(ISNUMBER(SEARCH(Бланк!$I$10,D200)),MAX($BA$1:BA199)+1,0)</f>
        <v>0</v>
      </c>
      <c r="BB200" s="142" t="e">
        <f>VLOOKUP(F200,Профиль!A200:AI1714,2,FALSE)</f>
        <v>#N/A</v>
      </c>
      <c r="BC200" s="142" t="str">
        <f>IF(BA200&gt;0,VLOOKUP(Бланк!$I$10,D200:F200,3,FALSE),"")</f>
        <v/>
      </c>
      <c r="BD200" s="142" t="e">
        <f t="shared" si="132"/>
        <v>#N/A</v>
      </c>
      <c r="BE200" s="142" t="e">
        <f t="shared" si="133"/>
        <v>#N/A</v>
      </c>
      <c r="CA200" s="142">
        <f>IF(ISNUMBER(SEARCH(Бланк!$I$12,D200)),MAX($CA$1:CA199)+1,0)</f>
        <v>0</v>
      </c>
      <c r="CB200" s="142" t="e">
        <f>VLOOKUP(F200,Профиль!A200:AI1714,2,FALSE)</f>
        <v>#N/A</v>
      </c>
      <c r="CC200" s="142" t="str">
        <f>IF(CA200&gt;0,VLOOKUP(Бланк!$I$12,D200:F200,3,FALSE),"")</f>
        <v/>
      </c>
      <c r="CD200" s="142" t="e">
        <f t="shared" si="134"/>
        <v>#N/A</v>
      </c>
      <c r="CE200" s="142" t="e">
        <f t="shared" si="135"/>
        <v>#N/A</v>
      </c>
      <c r="CF200" s="142" t="str">
        <f>IF(ISERROR(CE200),"",INDEX(Профиль!$B$2:BV398,CE200,2))</f>
        <v/>
      </c>
      <c r="CG200" s="142" t="e">
        <f t="shared" si="136"/>
        <v>#N/A</v>
      </c>
      <c r="CI200" s="142" t="str">
        <f t="shared" si="137"/>
        <v/>
      </c>
      <c r="DA200" s="142">
        <f>IF(ISNUMBER(SEARCH(Бланк!$I$14,D200)),MAX($DA$1:DA199)+1,0)</f>
        <v>0</v>
      </c>
      <c r="DB200" s="142" t="e">
        <f>VLOOKUP(F200,Профиль!A200:BI1714,2,FALSE)</f>
        <v>#N/A</v>
      </c>
      <c r="DC200" s="142" t="str">
        <f>IF(DA200&gt;0,VLOOKUP(Бланк!$I$14,D200:F200,3,FALSE),"")</f>
        <v/>
      </c>
      <c r="DD200" s="142" t="e">
        <f t="shared" si="138"/>
        <v>#N/A</v>
      </c>
      <c r="DE200" s="142" t="e">
        <f t="shared" si="139"/>
        <v>#N/A</v>
      </c>
      <c r="DF200" s="142" t="str">
        <f>IF(ISERROR(DE200),"",INDEX(Профиль!$B$2:CV398,DE200,2))</f>
        <v/>
      </c>
      <c r="DG200" s="142" t="e">
        <f t="shared" si="140"/>
        <v>#N/A</v>
      </c>
      <c r="EA200" s="142">
        <f>IF(ISNUMBER(SEARCH(Бланк!$I$16,D200)),MAX($EA$1:EA199)+1,0)</f>
        <v>0</v>
      </c>
      <c r="EB200" s="142" t="e">
        <f>VLOOKUP(F200,Профиль!A200:CI1714,2,FALSE)</f>
        <v>#N/A</v>
      </c>
      <c r="EC200" s="142" t="str">
        <f>IF(EA200&gt;0,VLOOKUP(Бланк!$I$16,D200:F200,3,FALSE),"")</f>
        <v/>
      </c>
      <c r="ED200" s="142" t="e">
        <f t="shared" si="141"/>
        <v>#N/A</v>
      </c>
      <c r="EE200" s="142" t="e">
        <f t="shared" si="142"/>
        <v>#N/A</v>
      </c>
      <c r="EF200" s="142" t="str">
        <f>IF(ISERROR(EE200),"",INDEX(Профиль!$B$2:DV398,EE200,2))</f>
        <v/>
      </c>
      <c r="EG200" s="142" t="e">
        <f t="shared" si="143"/>
        <v>#N/A</v>
      </c>
      <c r="FA200" s="142">
        <f>IF(ISNUMBER(SEARCH(Бланк!$I$18,D200)),MAX($FA$1:FA199)+1,0)</f>
        <v>0</v>
      </c>
      <c r="FB200" s="142" t="e">
        <f>VLOOKUP(F200,Профиль!A200:DI1714,2,FALSE)</f>
        <v>#N/A</v>
      </c>
      <c r="FC200" s="142" t="str">
        <f>IF(FA200&gt;0,VLOOKUP(Бланк!$I$18,D200:F200,3,FALSE),"")</f>
        <v/>
      </c>
      <c r="FD200" s="142" t="e">
        <f t="shared" si="144"/>
        <v>#N/A</v>
      </c>
      <c r="FE200" s="142" t="e">
        <f t="shared" si="145"/>
        <v>#N/A</v>
      </c>
      <c r="FF200" s="142" t="str">
        <f>IF(ISERROR(FE200),"",INDEX(Профиль!$B$2:EV398,FE200,2))</f>
        <v/>
      </c>
      <c r="FG200" s="142" t="e">
        <f t="shared" si="146"/>
        <v>#N/A</v>
      </c>
      <c r="FI200" s="142" t="str">
        <f t="shared" si="147"/>
        <v/>
      </c>
      <c r="FJ200" s="142" t="e">
        <f t="shared" si="148"/>
        <v>#N/A</v>
      </c>
      <c r="GA200" s="142">
        <f>IF(ISNUMBER(SEARCH(Бланк!$I$20,D200)),MAX($GA$1:GA199)+1,0)</f>
        <v>0</v>
      </c>
      <c r="GB200" s="142" t="e">
        <f>VLOOKUP(F200,Профиль!A200:EI1714,2,FALSE)</f>
        <v>#N/A</v>
      </c>
      <c r="GC200" s="142" t="str">
        <f>IF(GA200&gt;0,VLOOKUP(Бланк!$I$20,D200:F200,3,FALSE),"")</f>
        <v/>
      </c>
      <c r="GD200" s="142" t="e">
        <f t="shared" si="149"/>
        <v>#N/A</v>
      </c>
      <c r="GE200" s="142" t="e">
        <f t="shared" si="150"/>
        <v>#N/A</v>
      </c>
      <c r="GF200" s="142" t="str">
        <f>IF(ISERROR(GE200),"",INDEX(Профиль!$B$2:FV398,GE200,2))</f>
        <v/>
      </c>
      <c r="GG200" s="142" t="e">
        <f t="shared" si="151"/>
        <v>#N/A</v>
      </c>
      <c r="GI200" s="142" t="str">
        <f t="shared" si="152"/>
        <v/>
      </c>
      <c r="GJ200" s="142" t="e">
        <f t="shared" si="153"/>
        <v>#N/A</v>
      </c>
      <c r="HA200" s="142">
        <f>IF(ISNUMBER(SEARCH(Бланк!$I$22,D200)),MAX($HA$1:HA199)+1,0)</f>
        <v>0</v>
      </c>
      <c r="HB200" s="142" t="e">
        <f>VLOOKUP(F200,Профиль!A200:FI1714,2,FALSE)</f>
        <v>#N/A</v>
      </c>
      <c r="HC200" s="142" t="str">
        <f>IF(HA200&gt;0,VLOOKUP(Бланк!$I$22,D200:F200,3,FALSE),"")</f>
        <v/>
      </c>
      <c r="HD200" s="142" t="e">
        <f t="shared" si="154"/>
        <v>#N/A</v>
      </c>
      <c r="HE200" s="142" t="e">
        <f t="shared" si="155"/>
        <v>#N/A</v>
      </c>
      <c r="HF200" s="142" t="str">
        <f>IF(ISERROR(HE200),"",INDEX(Профиль!$B$2:GV398,HE200,2))</f>
        <v/>
      </c>
      <c r="HG200" s="142" t="e">
        <f t="shared" si="156"/>
        <v>#N/A</v>
      </c>
      <c r="IA200" s="142">
        <f>IF(ISNUMBER(SEARCH(Бланк!$I$24,D200)),MAX($IA$1:IA199)+1,0)</f>
        <v>0</v>
      </c>
      <c r="IB200" s="142" t="e">
        <f>VLOOKUP(F200,Профиль!A200:GI1714,2,FALSE)</f>
        <v>#N/A</v>
      </c>
      <c r="IC200" s="142" t="str">
        <f>IF(IA200&gt;0,VLOOKUP(Бланк!$I$24,D200:F200,3,FALSE),"")</f>
        <v/>
      </c>
      <c r="ID200" s="142" t="e">
        <f t="shared" si="157"/>
        <v>#N/A</v>
      </c>
      <c r="IE200" s="142" t="e">
        <f t="shared" si="158"/>
        <v>#N/A</v>
      </c>
      <c r="IF200" s="142" t="str">
        <f>IF(ISERROR(IE200),"",INDEX(Профиль!$B$2:HV398,IE200,2))</f>
        <v/>
      </c>
      <c r="IG200" s="142" t="e">
        <f>VLOOKUP(ROW(EA199),IA$2:$IC$201,3,FALSE)</f>
        <v>#N/A</v>
      </c>
      <c r="IJ200" s="142" t="e">
        <f t="shared" si="159"/>
        <v>#N/A</v>
      </c>
    </row>
    <row r="201" spans="1:244" x14ac:dyDescent="0.25">
      <c r="A201" s="142">
        <v>201</v>
      </c>
      <c r="B201" s="142">
        <f>IF(AND($E$1="ПУСТО",Профиль!B201&lt;&gt;""),MAX($B$1:B200)+1,IF(ISNUMBER(SEARCH($E$1,Профиль!G201)),MAX($B$1:B200)+1,0))</f>
        <v>0</v>
      </c>
      <c r="D201" s="142" t="str">
        <f>IF(ISERROR(F201),"",INDEX(Профиль!$B$2:$E$1001,F201,1))</f>
        <v/>
      </c>
      <c r="E201" s="142" t="str">
        <f>IF(ISERROR(F201),"",INDEX(Профиль!$B$2:$E$1001,F201,2))</f>
        <v/>
      </c>
      <c r="F201" s="142" t="e">
        <f>MATCH(ROW(A200),$B$2:B207,0)</f>
        <v>#N/A</v>
      </c>
      <c r="G201" s="142" t="str">
        <f>IF(AND(COUNTIF(D$2:D201,D201)=1,D201&lt;&gt;""),COUNT(G$1:G200)+1,"")</f>
        <v/>
      </c>
      <c r="H201" s="142" t="str">
        <f t="shared" si="124"/>
        <v/>
      </c>
      <c r="I201" s="142" t="e">
        <f t="shared" si="125"/>
        <v>#N/A</v>
      </c>
      <c r="J201" s="142">
        <f>IF(ISNUMBER(SEARCH(Бланк!$I$6,D201)),MAX($J$1:J200)+1,0)</f>
        <v>0</v>
      </c>
      <c r="K201" s="142" t="e">
        <f>VLOOKUP(F201,Профиль!A201:AI1715,2,FALSE)</f>
        <v>#N/A</v>
      </c>
      <c r="L201" s="142" t="str">
        <f>IF(J201&gt;0,VLOOKUP(Бланк!$I$6,D201:F211,3,FALSE),"")</f>
        <v/>
      </c>
      <c r="M201" s="142" t="e">
        <f t="shared" si="126"/>
        <v>#N/A</v>
      </c>
      <c r="N201" s="142" t="e">
        <f t="shared" si="127"/>
        <v>#N/A</v>
      </c>
      <c r="O201" s="142" t="str">
        <f>IF(ISERROR(N201),"",INDEX(Профиль!$B$2:DD15205,N201,2))</f>
        <v/>
      </c>
      <c r="P201" s="142" t="e">
        <f t="shared" si="128"/>
        <v>#N/A</v>
      </c>
      <c r="Q201" s="142">
        <f>IF(ISNUMBER(SEARCH(Бланк!$K$6,O201)),MAX($Q$1:Q200)+1,0)</f>
        <v>0</v>
      </c>
      <c r="R201" s="142" t="str">
        <f t="shared" si="129"/>
        <v/>
      </c>
      <c r="S201" s="142" t="e">
        <f t="shared" si="130"/>
        <v>#N/A</v>
      </c>
      <c r="AA201" s="142">
        <f>IF(ISNUMBER(SEARCH(Бланк!$I$8,D201)),MAX($AA$1:AA200)+1,0)</f>
        <v>0</v>
      </c>
      <c r="AB201" s="142" t="e">
        <f>VLOOKUP(F201,Профиль!A201:AI1715,2,FALSE)</f>
        <v>#N/A</v>
      </c>
      <c r="AC201" s="142" t="str">
        <f>IF(AA201&gt;0,VLOOKUP(Бланк!$I$8,D201:F201,3,FALSE),"")</f>
        <v/>
      </c>
      <c r="AD201" s="142" t="e">
        <f t="shared" si="131"/>
        <v>#N/A</v>
      </c>
      <c r="BA201" s="142">
        <f>IF(ISNUMBER(SEARCH(Бланк!$I$10,D201)),MAX($BA$1:BA200)+1,0)</f>
        <v>0</v>
      </c>
      <c r="BB201" s="142" t="e">
        <f>VLOOKUP(F201,Профиль!A201:AI1715,2,FALSE)</f>
        <v>#N/A</v>
      </c>
      <c r="BC201" s="142" t="str">
        <f>IF(BA201&gt;0,VLOOKUP(Бланк!$I$10,D201:F201,3,FALSE),"")</f>
        <v/>
      </c>
      <c r="BD201" s="142" t="e">
        <f t="shared" si="132"/>
        <v>#N/A</v>
      </c>
      <c r="BE201" s="142" t="e">
        <f t="shared" si="133"/>
        <v>#N/A</v>
      </c>
      <c r="CA201" s="142">
        <f>IF(ISNUMBER(SEARCH(Бланк!$I$12,D201)),MAX($CA$1:CA200)+1,0)</f>
        <v>0</v>
      </c>
      <c r="CB201" s="142" t="e">
        <f>VLOOKUP(F201,Профиль!A201:AI1715,2,FALSE)</f>
        <v>#N/A</v>
      </c>
      <c r="CC201" s="142" t="str">
        <f>IF(CA201&gt;0,VLOOKUP(Бланк!$I$12,D201:F201,3,FALSE),"")</f>
        <v/>
      </c>
      <c r="CD201" s="142" t="e">
        <f t="shared" si="134"/>
        <v>#N/A</v>
      </c>
      <c r="CE201" s="142" t="e">
        <f t="shared" si="135"/>
        <v>#N/A</v>
      </c>
      <c r="CF201" s="142" t="str">
        <f>IF(ISERROR(CE201),"",INDEX(Профиль!$B$2:BV399,CE201,2))</f>
        <v/>
      </c>
      <c r="CG201" s="142" t="e">
        <f t="shared" si="136"/>
        <v>#N/A</v>
      </c>
      <c r="CI201" s="142" t="str">
        <f t="shared" si="137"/>
        <v/>
      </c>
      <c r="DA201" s="142">
        <f>IF(ISNUMBER(SEARCH(Бланк!$I$14,D201)),MAX($DA$1:DA200)+1,0)</f>
        <v>0</v>
      </c>
      <c r="DB201" s="142" t="e">
        <f>VLOOKUP(F201,Профиль!A201:BI1715,2,FALSE)</f>
        <v>#N/A</v>
      </c>
      <c r="DC201" s="142" t="str">
        <f>IF(DA201&gt;0,VLOOKUP(Бланк!$I$14,D201:F201,3,FALSE),"")</f>
        <v/>
      </c>
      <c r="DD201" s="142" t="e">
        <f t="shared" si="138"/>
        <v>#N/A</v>
      </c>
      <c r="DE201" s="142" t="e">
        <f t="shared" si="139"/>
        <v>#N/A</v>
      </c>
      <c r="DF201" s="142" t="str">
        <f>IF(ISERROR(DE201),"",INDEX(Профиль!$B$2:CV399,DE201,2))</f>
        <v/>
      </c>
      <c r="DG201" s="142" t="e">
        <f t="shared" si="140"/>
        <v>#N/A</v>
      </c>
      <c r="EA201" s="142">
        <f>IF(ISNUMBER(SEARCH(Бланк!$I$16,D201)),MAX($EA$1:EA200)+1,0)</f>
        <v>0</v>
      </c>
      <c r="EB201" s="142" t="e">
        <f>VLOOKUP(F201,Профиль!A201:CI1715,2,FALSE)</f>
        <v>#N/A</v>
      </c>
      <c r="EC201" s="142" t="str">
        <f>IF(EA201&gt;0,VLOOKUP(Бланк!$I$16,D201:F201,3,FALSE),"")</f>
        <v/>
      </c>
      <c r="ED201" s="142" t="e">
        <f t="shared" si="141"/>
        <v>#N/A</v>
      </c>
      <c r="EE201" s="142" t="e">
        <f t="shared" si="142"/>
        <v>#N/A</v>
      </c>
      <c r="EF201" s="142" t="str">
        <f>IF(ISERROR(EE201),"",INDEX(Профиль!$B$2:DV399,EE201,2))</f>
        <v/>
      </c>
      <c r="EG201" s="142" t="e">
        <f t="shared" si="143"/>
        <v>#N/A</v>
      </c>
      <c r="FA201" s="142">
        <f>IF(ISNUMBER(SEARCH(Бланк!$I$18,D201)),MAX($FA$1:FA200)+1,0)</f>
        <v>0</v>
      </c>
      <c r="FB201" s="142" t="e">
        <f>VLOOKUP(F201,Профиль!A201:DI1715,2,FALSE)</f>
        <v>#N/A</v>
      </c>
      <c r="FC201" s="142" t="str">
        <f>IF(FA201&gt;0,VLOOKUP(Бланк!$I$18,D201:F201,3,FALSE),"")</f>
        <v/>
      </c>
      <c r="FD201" s="142" t="e">
        <f t="shared" si="144"/>
        <v>#N/A</v>
      </c>
      <c r="FE201" s="142" t="e">
        <f t="shared" si="145"/>
        <v>#N/A</v>
      </c>
      <c r="FF201" s="142" t="str">
        <f>IF(ISERROR(FE201),"",INDEX(Профиль!$B$2:EV399,FE201,2))</f>
        <v/>
      </c>
      <c r="FG201" s="142" t="e">
        <f t="shared" si="146"/>
        <v>#N/A</v>
      </c>
      <c r="FI201" s="142" t="str">
        <f t="shared" si="147"/>
        <v/>
      </c>
      <c r="FJ201" s="142" t="e">
        <f t="shared" si="148"/>
        <v>#N/A</v>
      </c>
      <c r="GA201" s="142">
        <f>IF(ISNUMBER(SEARCH(Бланк!$I$20,D201)),MAX($GA$1:GA200)+1,0)</f>
        <v>0</v>
      </c>
      <c r="GB201" s="142" t="e">
        <f>VLOOKUP(F201,Профиль!A201:EI1715,2,FALSE)</f>
        <v>#N/A</v>
      </c>
      <c r="GC201" s="142" t="str">
        <f>IF(GA201&gt;0,VLOOKUP(Бланк!$I$20,D201:F201,3,FALSE),"")</f>
        <v/>
      </c>
      <c r="GD201" s="142" t="e">
        <f t="shared" si="149"/>
        <v>#N/A</v>
      </c>
      <c r="GE201" s="142" t="e">
        <f t="shared" si="150"/>
        <v>#N/A</v>
      </c>
      <c r="GF201" s="142" t="str">
        <f>IF(ISERROR(GE201),"",INDEX(Профиль!$B$2:FV399,GE201,2))</f>
        <v/>
      </c>
      <c r="GG201" s="142" t="e">
        <f t="shared" si="151"/>
        <v>#N/A</v>
      </c>
      <c r="GI201" s="142" t="str">
        <f t="shared" si="152"/>
        <v/>
      </c>
      <c r="GJ201" s="142" t="e">
        <f t="shared" si="153"/>
        <v>#N/A</v>
      </c>
      <c r="HA201" s="142">
        <f>IF(ISNUMBER(SEARCH(Бланк!$I$22,D201)),MAX($HA$1:HA200)+1,0)</f>
        <v>0</v>
      </c>
      <c r="HB201" s="142" t="e">
        <f>VLOOKUP(F201,Профиль!A201:FI1715,2,FALSE)</f>
        <v>#N/A</v>
      </c>
      <c r="HC201" s="142" t="str">
        <f>IF(HA201&gt;0,VLOOKUP(Бланк!$I$22,D201:F201,3,FALSE),"")</f>
        <v/>
      </c>
      <c r="HD201" s="142" t="e">
        <f t="shared" si="154"/>
        <v>#N/A</v>
      </c>
      <c r="HE201" s="142" t="e">
        <f t="shared" si="155"/>
        <v>#N/A</v>
      </c>
      <c r="HF201" s="142" t="str">
        <f>IF(ISERROR(HE201),"",INDEX(Профиль!$B$2:GV399,HE201,2))</f>
        <v/>
      </c>
      <c r="HG201" s="142" t="e">
        <f t="shared" si="156"/>
        <v>#N/A</v>
      </c>
      <c r="IA201" s="142">
        <f>IF(ISNUMBER(SEARCH(Бланк!$I$24,D201)),MAX($IA$1:IA200)+1,0)</f>
        <v>0</v>
      </c>
      <c r="IB201" s="142" t="e">
        <f>VLOOKUP(F201,Профиль!A201:GI1715,2,FALSE)</f>
        <v>#N/A</v>
      </c>
      <c r="IC201" s="142" t="str">
        <f>IF(IA201&gt;0,VLOOKUP(Бланк!$I$24,D201:F201,3,FALSE),"")</f>
        <v/>
      </c>
      <c r="ID201" s="142" t="e">
        <f t="shared" si="157"/>
        <v>#N/A</v>
      </c>
      <c r="IE201" s="142" t="e">
        <f t="shared" si="158"/>
        <v>#N/A</v>
      </c>
      <c r="IF201" s="142" t="str">
        <f>IF(ISERROR(IE201),"",INDEX(Профиль!$B$2:HV399,IE201,2))</f>
        <v/>
      </c>
      <c r="IG201" s="142" t="e">
        <f>VLOOKUP(ROW(EA200),IA$2:$IC$201,3,FALSE)</f>
        <v>#N/A</v>
      </c>
      <c r="IJ201" s="142" t="e">
        <f t="shared" si="159"/>
        <v>#N/A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AI151"/>
  <sheetViews>
    <sheetView zoomScale="115" zoomScaleNormal="115" workbookViewId="0">
      <pane xSplit="1" ySplit="1" topLeftCell="B2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9.140625" defaultRowHeight="15" x14ac:dyDescent="0.25"/>
  <cols>
    <col min="1" max="1" width="9.140625" style="14"/>
    <col min="2" max="2" width="18.7109375" style="14" bestFit="1" customWidth="1"/>
    <col min="3" max="3" width="16.7109375" style="14" bestFit="1" customWidth="1"/>
    <col min="4" max="7" width="9.140625" style="14"/>
    <col min="8" max="8" width="8.42578125" style="14" bestFit="1" customWidth="1"/>
    <col min="9" max="9" width="9.5703125" style="14" bestFit="1" customWidth="1"/>
    <col min="10" max="10" width="9" style="14" bestFit="1" customWidth="1"/>
    <col min="11" max="11" width="8.5703125" style="14" bestFit="1" customWidth="1"/>
    <col min="12" max="12" width="10.28515625" style="14" bestFit="1" customWidth="1"/>
    <col min="13" max="13" width="9.28515625" style="14" bestFit="1" customWidth="1"/>
    <col min="14" max="14" width="13.7109375" style="14" bestFit="1" customWidth="1"/>
    <col min="15" max="15" width="11.28515625" style="14" bestFit="1" customWidth="1"/>
    <col min="16" max="16" width="10.7109375" style="14" bestFit="1" customWidth="1"/>
    <col min="17" max="17" width="11.28515625" style="14" bestFit="1" customWidth="1"/>
    <col min="18" max="18" width="16" style="14" bestFit="1" customWidth="1"/>
    <col min="19" max="19" width="12.28515625" style="14" bestFit="1" customWidth="1"/>
    <col min="20" max="20" width="12.7109375" style="14" bestFit="1" customWidth="1"/>
    <col min="21" max="21" width="13.7109375" style="14" bestFit="1" customWidth="1"/>
    <col min="22" max="22" width="11.42578125" style="14" bestFit="1" customWidth="1"/>
    <col min="23" max="23" width="13.5703125" style="14" bestFit="1" customWidth="1"/>
    <col min="24" max="24" width="12.85546875" style="14" bestFit="1" customWidth="1"/>
    <col min="25" max="25" width="14.140625" style="14" bestFit="1" customWidth="1"/>
    <col min="26" max="26" width="13.42578125" style="14" bestFit="1" customWidth="1"/>
    <col min="27" max="28" width="11.85546875" style="14" customWidth="1"/>
    <col min="29" max="29" width="12.85546875" style="14" bestFit="1" customWidth="1"/>
    <col min="30" max="30" width="13.42578125" style="14" bestFit="1" customWidth="1"/>
    <col min="31" max="31" width="9.140625" style="14" customWidth="1"/>
    <col min="32" max="32" width="13.28515625" style="14" bestFit="1" customWidth="1"/>
    <col min="33" max="96" width="9.140625" style="14" customWidth="1"/>
    <col min="97" max="16384" width="9.140625" style="14"/>
  </cols>
  <sheetData>
    <row r="1" spans="1:35" s="17" customFormat="1" ht="18.75" x14ac:dyDescent="0.25">
      <c r="A1" s="18" t="s">
        <v>89</v>
      </c>
      <c r="B1" s="18" t="s">
        <v>153</v>
      </c>
      <c r="C1" s="18" t="s">
        <v>10</v>
      </c>
      <c r="D1" s="18" t="s">
        <v>154</v>
      </c>
      <c r="E1" s="18" t="s">
        <v>155</v>
      </c>
      <c r="F1" s="18" t="s">
        <v>13</v>
      </c>
      <c r="G1" s="18" t="s">
        <v>156</v>
      </c>
      <c r="H1" s="18" t="s">
        <v>157</v>
      </c>
      <c r="I1" s="18" t="s">
        <v>158</v>
      </c>
      <c r="J1" s="18" t="s">
        <v>159</v>
      </c>
      <c r="K1" s="18" t="s">
        <v>160</v>
      </c>
      <c r="L1" s="18" t="s">
        <v>161</v>
      </c>
      <c r="M1" s="18" t="s">
        <v>162</v>
      </c>
      <c r="N1" s="18" t="s">
        <v>163</v>
      </c>
      <c r="O1" s="18" t="s">
        <v>164</v>
      </c>
      <c r="P1" s="18" t="s">
        <v>165</v>
      </c>
      <c r="Q1" s="18" t="s">
        <v>166</v>
      </c>
      <c r="R1" s="18" t="s">
        <v>152</v>
      </c>
      <c r="S1" s="18" t="s">
        <v>167</v>
      </c>
      <c r="T1" s="18" t="s">
        <v>168</v>
      </c>
      <c r="U1" s="18" t="s">
        <v>169</v>
      </c>
      <c r="V1" s="18" t="s">
        <v>170</v>
      </c>
      <c r="W1" s="18" t="s">
        <v>171</v>
      </c>
      <c r="X1" s="18" t="s">
        <v>172</v>
      </c>
      <c r="Y1" s="18" t="s">
        <v>173</v>
      </c>
      <c r="Z1" s="18" t="s">
        <v>174</v>
      </c>
      <c r="AA1" s="18" t="s">
        <v>175</v>
      </c>
      <c r="AB1" s="18" t="s">
        <v>176</v>
      </c>
      <c r="AC1" s="18" t="s">
        <v>177</v>
      </c>
      <c r="AD1" s="18" t="s">
        <v>178</v>
      </c>
      <c r="AE1" s="18" t="s">
        <v>179</v>
      </c>
      <c r="AF1" s="18" t="s">
        <v>180</v>
      </c>
      <c r="AG1" s="18" t="s">
        <v>181</v>
      </c>
      <c r="AH1" s="18" t="s">
        <v>182</v>
      </c>
    </row>
    <row r="2" spans="1:35" ht="75" x14ac:dyDescent="0.25">
      <c r="A2" s="19">
        <v>1</v>
      </c>
      <c r="B2" s="20" t="s">
        <v>183</v>
      </c>
      <c r="C2" s="22" t="s">
        <v>184</v>
      </c>
      <c r="D2" s="19" t="s">
        <v>185</v>
      </c>
      <c r="E2" s="19"/>
      <c r="F2" s="19" t="s">
        <v>186</v>
      </c>
      <c r="G2" s="19" t="s">
        <v>132</v>
      </c>
      <c r="H2" s="107">
        <f>11.747736/6</f>
        <v>1.957956</v>
      </c>
      <c r="I2" s="19">
        <v>15</v>
      </c>
      <c r="J2" s="19">
        <v>240</v>
      </c>
      <c r="K2" s="19">
        <v>240</v>
      </c>
      <c r="L2" s="107">
        <v>700</v>
      </c>
      <c r="M2" s="107">
        <v>3100</v>
      </c>
      <c r="N2" s="21" t="s">
        <v>187</v>
      </c>
      <c r="O2" s="19">
        <v>4</v>
      </c>
      <c r="P2" s="21" t="s">
        <v>188</v>
      </c>
      <c r="Q2" s="19">
        <v>8</v>
      </c>
      <c r="R2" s="21" t="s">
        <v>189</v>
      </c>
      <c r="S2" s="19">
        <v>21</v>
      </c>
      <c r="T2" s="21">
        <v>0.27900000000000003</v>
      </c>
      <c r="U2" s="19">
        <f>50/1000</f>
        <v>0.05</v>
      </c>
      <c r="V2" s="21">
        <f>1.312/1000</f>
        <v>1.312E-3</v>
      </c>
      <c r="W2" s="21">
        <v>0.03</v>
      </c>
      <c r="X2" s="19"/>
      <c r="Y2" s="19"/>
      <c r="Z2" s="19" t="s">
        <v>273</v>
      </c>
      <c r="AA2" s="19"/>
      <c r="AB2" s="19">
        <f>0.8513505</f>
        <v>0.85135050000000001</v>
      </c>
      <c r="AC2" s="19">
        <f>0.57</f>
        <v>0.56999999999999995</v>
      </c>
      <c r="AD2" s="107">
        <f>0.05</f>
        <v>0.05</v>
      </c>
      <c r="AE2" s="19" t="s">
        <v>191</v>
      </c>
      <c r="AF2" s="19" t="s">
        <v>192</v>
      </c>
      <c r="AG2" s="19"/>
      <c r="AH2" s="19"/>
    </row>
    <row r="3" spans="1:35" ht="75" x14ac:dyDescent="0.25">
      <c r="A3" s="19">
        <v>2</v>
      </c>
      <c r="B3" s="20" t="s">
        <v>183</v>
      </c>
      <c r="C3" s="22" t="s">
        <v>22</v>
      </c>
      <c r="D3" s="19" t="s">
        <v>185</v>
      </c>
      <c r="E3" s="19"/>
      <c r="F3" s="19" t="s">
        <v>186</v>
      </c>
      <c r="G3" s="19" t="s">
        <v>132</v>
      </c>
      <c r="H3" s="107">
        <f>14.215344/6</f>
        <v>2.369224</v>
      </c>
      <c r="I3" s="19">
        <v>15</v>
      </c>
      <c r="J3" s="19">
        <v>240</v>
      </c>
      <c r="K3" s="19">
        <v>240</v>
      </c>
      <c r="L3" s="107">
        <v>700</v>
      </c>
      <c r="M3" s="107">
        <v>3100</v>
      </c>
      <c r="N3" s="21" t="s">
        <v>187</v>
      </c>
      <c r="O3" s="19">
        <v>4</v>
      </c>
      <c r="P3" s="21" t="s">
        <v>188</v>
      </c>
      <c r="Q3" s="19">
        <v>8</v>
      </c>
      <c r="R3" s="21" t="s">
        <v>189</v>
      </c>
      <c r="S3" s="19">
        <v>21</v>
      </c>
      <c r="T3" s="21">
        <v>0.27900000000000003</v>
      </c>
      <c r="U3" s="19">
        <f t="shared" ref="U3:U12" si="0">50/1000</f>
        <v>0.05</v>
      </c>
      <c r="V3" s="21">
        <f>1.312/1000</f>
        <v>1.312E-3</v>
      </c>
      <c r="W3" s="21">
        <v>0.03</v>
      </c>
      <c r="X3" s="19"/>
      <c r="Y3" s="19"/>
      <c r="Z3" s="19" t="s">
        <v>273</v>
      </c>
      <c r="AA3" s="19"/>
      <c r="AB3" s="19">
        <v>0.85135050000000001</v>
      </c>
      <c r="AC3" s="19">
        <v>0.56999999999999995</v>
      </c>
      <c r="AD3" s="19">
        <v>0.05</v>
      </c>
      <c r="AE3" s="19" t="s">
        <v>191</v>
      </c>
      <c r="AF3" s="19" t="s">
        <v>192</v>
      </c>
      <c r="AG3" s="19"/>
      <c r="AH3" s="19"/>
    </row>
    <row r="4" spans="1:35" ht="75" x14ac:dyDescent="0.25">
      <c r="A4" s="19">
        <v>3</v>
      </c>
      <c r="B4" s="20" t="s">
        <v>193</v>
      </c>
      <c r="C4" s="22" t="s">
        <v>184</v>
      </c>
      <c r="D4" s="19" t="s">
        <v>194</v>
      </c>
      <c r="E4" s="19"/>
      <c r="F4" s="19" t="s">
        <v>195</v>
      </c>
      <c r="G4" s="19" t="s">
        <v>132</v>
      </c>
      <c r="H4" s="19">
        <f>11.43458316/6</f>
        <v>1.9057638600000002</v>
      </c>
      <c r="I4" s="19">
        <v>15</v>
      </c>
      <c r="J4" s="19">
        <v>240</v>
      </c>
      <c r="K4" s="19">
        <v>240</v>
      </c>
      <c r="L4" s="107">
        <v>700</v>
      </c>
      <c r="M4" s="107">
        <v>3100</v>
      </c>
      <c r="N4" s="21" t="s">
        <v>187</v>
      </c>
      <c r="O4" s="19">
        <v>4</v>
      </c>
      <c r="P4" s="21" t="s">
        <v>188</v>
      </c>
      <c r="Q4" s="19">
        <v>8</v>
      </c>
      <c r="R4" s="21" t="s">
        <v>189</v>
      </c>
      <c r="S4" s="19">
        <v>21</v>
      </c>
      <c r="T4" s="21">
        <v>0.27900000000000003</v>
      </c>
      <c r="U4" s="19">
        <f t="shared" si="0"/>
        <v>0.05</v>
      </c>
      <c r="V4" s="21">
        <f t="shared" ref="V4:V16" si="1">1.312/1000</f>
        <v>1.312E-3</v>
      </c>
      <c r="W4" s="21">
        <v>0.03</v>
      </c>
      <c r="X4" s="19"/>
      <c r="Y4" s="19"/>
      <c r="Z4" s="19" t="s">
        <v>190</v>
      </c>
      <c r="AA4" s="19"/>
      <c r="AB4" s="19">
        <v>0.85135050000000001</v>
      </c>
      <c r="AC4" s="19">
        <v>0.56999999999999995</v>
      </c>
      <c r="AD4" s="19">
        <v>0.05</v>
      </c>
      <c r="AE4" s="19" t="s">
        <v>191</v>
      </c>
      <c r="AF4" s="19" t="s">
        <v>192</v>
      </c>
      <c r="AG4" s="19"/>
      <c r="AH4" s="19"/>
    </row>
    <row r="5" spans="1:35" ht="75" x14ac:dyDescent="0.25">
      <c r="A5" s="19">
        <v>4</v>
      </c>
      <c r="B5" s="20" t="s">
        <v>193</v>
      </c>
      <c r="C5" s="22" t="s">
        <v>196</v>
      </c>
      <c r="D5" s="19" t="s">
        <v>194</v>
      </c>
      <c r="E5" s="19"/>
      <c r="F5" s="19" t="s">
        <v>195</v>
      </c>
      <c r="G5" s="19"/>
      <c r="H5" s="19">
        <f>13.95458064/6</f>
        <v>2.3257634399999998</v>
      </c>
      <c r="I5" s="19">
        <v>15</v>
      </c>
      <c r="J5" s="19">
        <v>240</v>
      </c>
      <c r="K5" s="19">
        <v>240</v>
      </c>
      <c r="L5" s="107">
        <v>700</v>
      </c>
      <c r="M5" s="107">
        <v>3100</v>
      </c>
      <c r="N5" s="21" t="s">
        <v>187</v>
      </c>
      <c r="O5" s="19">
        <v>4</v>
      </c>
      <c r="P5" s="21" t="s">
        <v>188</v>
      </c>
      <c r="Q5" s="19">
        <v>8</v>
      </c>
      <c r="R5" s="21" t="s">
        <v>189</v>
      </c>
      <c r="S5" s="19">
        <v>21</v>
      </c>
      <c r="T5" s="21">
        <v>0.27900000000000003</v>
      </c>
      <c r="U5" s="19">
        <f t="shared" si="0"/>
        <v>0.05</v>
      </c>
      <c r="V5" s="21">
        <f t="shared" si="1"/>
        <v>1.312E-3</v>
      </c>
      <c r="W5" s="21">
        <v>0.03</v>
      </c>
      <c r="X5" s="19"/>
      <c r="Y5" s="19"/>
      <c r="Z5" s="19" t="s">
        <v>190</v>
      </c>
      <c r="AA5" s="19"/>
      <c r="AB5" s="19">
        <v>0.85135050000000001</v>
      </c>
      <c r="AC5" s="19">
        <v>0.56999999999999995</v>
      </c>
      <c r="AD5" s="19">
        <v>0.05</v>
      </c>
      <c r="AE5" s="19" t="s">
        <v>191</v>
      </c>
      <c r="AF5" s="19" t="s">
        <v>192</v>
      </c>
      <c r="AG5" s="19"/>
      <c r="AH5" s="19"/>
    </row>
    <row r="6" spans="1:35" ht="75" x14ac:dyDescent="0.25">
      <c r="A6" s="19">
        <v>5</v>
      </c>
      <c r="B6" s="20" t="s">
        <v>193</v>
      </c>
      <c r="C6" s="22" t="s">
        <v>197</v>
      </c>
      <c r="D6" s="19" t="s">
        <v>194</v>
      </c>
      <c r="E6" s="19"/>
      <c r="F6" s="19" t="s">
        <v>195</v>
      </c>
      <c r="G6" s="19"/>
      <c r="H6" s="19">
        <f>15.33187656/6</f>
        <v>2.5553127600000001</v>
      </c>
      <c r="I6" s="19">
        <v>15</v>
      </c>
      <c r="J6" s="19">
        <v>240</v>
      </c>
      <c r="K6" s="19">
        <v>240</v>
      </c>
      <c r="L6" s="107">
        <v>700</v>
      </c>
      <c r="M6" s="107">
        <v>3100</v>
      </c>
      <c r="N6" s="21" t="s">
        <v>187</v>
      </c>
      <c r="O6" s="19">
        <v>4</v>
      </c>
      <c r="P6" s="21" t="s">
        <v>188</v>
      </c>
      <c r="Q6" s="19">
        <v>8</v>
      </c>
      <c r="R6" s="21" t="s">
        <v>189</v>
      </c>
      <c r="S6" s="19">
        <v>21</v>
      </c>
      <c r="T6" s="21">
        <v>0.27900000000000003</v>
      </c>
      <c r="U6" s="19">
        <f t="shared" si="0"/>
        <v>0.05</v>
      </c>
      <c r="V6" s="21">
        <f>1.312/1000</f>
        <v>1.312E-3</v>
      </c>
      <c r="W6" s="21">
        <v>0.03</v>
      </c>
      <c r="X6" s="19"/>
      <c r="Y6" s="19"/>
      <c r="Z6" s="19" t="s">
        <v>190</v>
      </c>
      <c r="AA6" s="19"/>
      <c r="AB6" s="19">
        <v>0.85135050000000001</v>
      </c>
      <c r="AC6" s="19">
        <v>0.56999999999999995</v>
      </c>
      <c r="AD6" s="19">
        <v>0.05</v>
      </c>
      <c r="AE6" s="19" t="s">
        <v>191</v>
      </c>
      <c r="AF6" s="19" t="s">
        <v>192</v>
      </c>
      <c r="AG6" s="19"/>
      <c r="AH6" s="19"/>
    </row>
    <row r="7" spans="1:35" ht="75" x14ac:dyDescent="0.25">
      <c r="A7" s="19">
        <v>6</v>
      </c>
      <c r="B7" s="20" t="s">
        <v>193</v>
      </c>
      <c r="C7" s="23" t="s">
        <v>198</v>
      </c>
      <c r="D7" s="19" t="s">
        <v>194</v>
      </c>
      <c r="E7" s="19"/>
      <c r="F7" s="19" t="s">
        <v>195</v>
      </c>
      <c r="G7" s="19" t="s">
        <v>132</v>
      </c>
      <c r="H7" s="19">
        <f>16.2324162/6</f>
        <v>2.7054027</v>
      </c>
      <c r="I7" s="19">
        <v>15</v>
      </c>
      <c r="J7" s="19">
        <v>240</v>
      </c>
      <c r="K7" s="19">
        <v>240</v>
      </c>
      <c r="L7" s="107">
        <v>700</v>
      </c>
      <c r="M7" s="107">
        <v>3100</v>
      </c>
      <c r="N7" s="21" t="s">
        <v>187</v>
      </c>
      <c r="O7" s="19">
        <v>4</v>
      </c>
      <c r="P7" s="21" t="s">
        <v>188</v>
      </c>
      <c r="Q7" s="19">
        <v>8</v>
      </c>
      <c r="R7" s="21" t="s">
        <v>189</v>
      </c>
      <c r="S7" s="19">
        <v>21</v>
      </c>
      <c r="T7" s="21">
        <v>0.27900000000000003</v>
      </c>
      <c r="U7" s="19">
        <f t="shared" si="0"/>
        <v>0.05</v>
      </c>
      <c r="V7" s="21">
        <f t="shared" si="1"/>
        <v>1.312E-3</v>
      </c>
      <c r="W7" s="21">
        <v>0.03</v>
      </c>
      <c r="X7" s="19"/>
      <c r="Y7" s="19"/>
      <c r="Z7" s="19" t="s">
        <v>190</v>
      </c>
      <c r="AA7" s="19"/>
      <c r="AB7" s="19">
        <v>0.85135050000000001</v>
      </c>
      <c r="AC7" s="19">
        <v>0.56999999999999995</v>
      </c>
      <c r="AD7" s="19">
        <v>0.05</v>
      </c>
      <c r="AE7" s="19" t="s">
        <v>191</v>
      </c>
      <c r="AF7" s="19" t="s">
        <v>192</v>
      </c>
      <c r="AG7" s="19"/>
      <c r="AH7" s="19"/>
    </row>
    <row r="8" spans="1:35" ht="75" x14ac:dyDescent="0.25">
      <c r="A8" s="19">
        <v>7</v>
      </c>
      <c r="B8" s="20" t="s">
        <v>193</v>
      </c>
      <c r="C8" s="23" t="s">
        <v>199</v>
      </c>
      <c r="D8" s="19" t="s">
        <v>194</v>
      </c>
      <c r="E8" s="19"/>
      <c r="F8" s="19" t="s">
        <v>195</v>
      </c>
      <c r="G8" s="19" t="s">
        <v>132</v>
      </c>
      <c r="H8" s="19">
        <f>15.6/6</f>
        <v>2.6</v>
      </c>
      <c r="I8" s="19">
        <v>15</v>
      </c>
      <c r="J8" s="19">
        <v>240</v>
      </c>
      <c r="K8" s="19">
        <v>240</v>
      </c>
      <c r="L8" s="107">
        <v>700</v>
      </c>
      <c r="M8" s="107">
        <v>3100</v>
      </c>
      <c r="N8" s="21" t="s">
        <v>187</v>
      </c>
      <c r="O8" s="19">
        <v>4</v>
      </c>
      <c r="P8" s="21" t="s">
        <v>188</v>
      </c>
      <c r="Q8" s="19">
        <v>8</v>
      </c>
      <c r="R8" s="21" t="s">
        <v>189</v>
      </c>
      <c r="S8" s="19">
        <v>21</v>
      </c>
      <c r="T8" s="21">
        <v>0.27900000000000003</v>
      </c>
      <c r="U8" s="19">
        <f>50/1000</f>
        <v>0.05</v>
      </c>
      <c r="V8" s="21">
        <f t="shared" si="1"/>
        <v>1.312E-3</v>
      </c>
      <c r="W8" s="21">
        <v>0.03</v>
      </c>
      <c r="X8" s="19"/>
      <c r="Y8" s="19"/>
      <c r="Z8" s="19" t="s">
        <v>190</v>
      </c>
      <c r="AA8" s="19"/>
      <c r="AB8" s="19">
        <v>0.85135050000000001</v>
      </c>
      <c r="AC8" s="19">
        <v>0.56999999999999995</v>
      </c>
      <c r="AD8" s="19">
        <v>0.05</v>
      </c>
      <c r="AE8" s="19" t="s">
        <v>191</v>
      </c>
      <c r="AF8" s="19" t="s">
        <v>192</v>
      </c>
      <c r="AG8" s="19"/>
      <c r="AH8" s="19"/>
    </row>
    <row r="9" spans="1:35" ht="75" x14ac:dyDescent="0.25">
      <c r="A9" s="19">
        <v>8</v>
      </c>
      <c r="B9" s="20" t="s">
        <v>193</v>
      </c>
      <c r="C9" s="23" t="s">
        <v>200</v>
      </c>
      <c r="D9" s="19" t="s">
        <v>194</v>
      </c>
      <c r="E9" s="19"/>
      <c r="F9" s="19" t="s">
        <v>195</v>
      </c>
      <c r="G9" s="19"/>
      <c r="H9" s="19">
        <f>13.7351214/6</f>
        <v>2.2891869000000002</v>
      </c>
      <c r="I9" s="19">
        <v>15</v>
      </c>
      <c r="J9" s="19">
        <v>240</v>
      </c>
      <c r="K9" s="19">
        <v>240</v>
      </c>
      <c r="L9" s="107">
        <v>700</v>
      </c>
      <c r="M9" s="107">
        <v>3100</v>
      </c>
      <c r="N9" s="21" t="s">
        <v>187</v>
      </c>
      <c r="O9" s="19">
        <v>4</v>
      </c>
      <c r="P9" s="21" t="s">
        <v>188</v>
      </c>
      <c r="Q9" s="19">
        <v>8</v>
      </c>
      <c r="R9" s="21" t="s">
        <v>189</v>
      </c>
      <c r="S9" s="19">
        <v>21</v>
      </c>
      <c r="T9" s="21">
        <v>0.27900000000000003</v>
      </c>
      <c r="U9" s="19">
        <f t="shared" si="0"/>
        <v>0.05</v>
      </c>
      <c r="V9" s="21">
        <f t="shared" si="1"/>
        <v>1.312E-3</v>
      </c>
      <c r="W9" s="21">
        <v>0.03</v>
      </c>
      <c r="X9" s="19"/>
      <c r="Y9" s="19"/>
      <c r="Z9" s="19" t="s">
        <v>190</v>
      </c>
      <c r="AA9" s="19"/>
      <c r="AB9" s="19">
        <v>0.85135050000000001</v>
      </c>
      <c r="AC9" s="19">
        <v>0.56999999999999995</v>
      </c>
      <c r="AD9" s="19">
        <v>0.05</v>
      </c>
      <c r="AE9" s="19" t="s">
        <v>191</v>
      </c>
      <c r="AF9" s="19" t="s">
        <v>192</v>
      </c>
      <c r="AG9" s="19"/>
      <c r="AH9" s="19"/>
    </row>
    <row r="10" spans="1:35" ht="75" x14ac:dyDescent="0.25">
      <c r="A10" s="19">
        <v>9</v>
      </c>
      <c r="B10" s="20" t="s">
        <v>201</v>
      </c>
      <c r="C10" s="23" t="s">
        <v>197</v>
      </c>
      <c r="D10" s="19" t="s">
        <v>202</v>
      </c>
      <c r="E10" s="19"/>
      <c r="F10" s="19" t="s">
        <v>203</v>
      </c>
      <c r="G10" s="19" t="s">
        <v>132</v>
      </c>
      <c r="H10" s="107">
        <f>25.45/5.5*0.92</f>
        <v>4.257090909090909</v>
      </c>
      <c r="I10" s="19">
        <v>15</v>
      </c>
      <c r="J10" s="19">
        <v>240</v>
      </c>
      <c r="K10" s="19">
        <v>350</v>
      </c>
      <c r="L10" s="107">
        <v>700</v>
      </c>
      <c r="M10" s="107">
        <v>2600</v>
      </c>
      <c r="N10" s="21" t="s">
        <v>204</v>
      </c>
      <c r="O10" s="19">
        <v>4</v>
      </c>
      <c r="P10" s="21" t="s">
        <v>188</v>
      </c>
      <c r="Q10" s="19">
        <v>8</v>
      </c>
      <c r="R10" s="21" t="s">
        <v>205</v>
      </c>
      <c r="S10" s="19">
        <v>39</v>
      </c>
      <c r="T10" s="21">
        <v>0.57399999999999995</v>
      </c>
      <c r="U10" s="19">
        <f t="shared" si="0"/>
        <v>0.05</v>
      </c>
      <c r="V10" s="21">
        <f t="shared" si="1"/>
        <v>1.312E-3</v>
      </c>
      <c r="W10" s="21">
        <v>0.03</v>
      </c>
      <c r="X10" s="19"/>
      <c r="Y10" s="19"/>
      <c r="Z10" s="19" t="s">
        <v>190</v>
      </c>
      <c r="AA10" s="19"/>
      <c r="AB10" s="19">
        <f>0.8513505</f>
        <v>0.85135050000000001</v>
      </c>
      <c r="AC10" s="19">
        <v>1</v>
      </c>
      <c r="AD10" s="19">
        <v>0.05</v>
      </c>
      <c r="AE10" s="19" t="s">
        <v>191</v>
      </c>
      <c r="AF10" s="19" t="s">
        <v>206</v>
      </c>
      <c r="AG10" s="19" t="s">
        <v>207</v>
      </c>
      <c r="AH10" s="107">
        <f>44.2*0.92</f>
        <v>40.664000000000001</v>
      </c>
      <c r="AI10" s="14" t="s">
        <v>208</v>
      </c>
    </row>
    <row r="11" spans="1:35" ht="75" x14ac:dyDescent="0.25">
      <c r="A11" s="19">
        <v>10</v>
      </c>
      <c r="B11" s="20" t="s">
        <v>201</v>
      </c>
      <c r="C11" s="23" t="s">
        <v>245</v>
      </c>
      <c r="D11" s="19" t="s">
        <v>202</v>
      </c>
      <c r="E11" s="19"/>
      <c r="F11" s="19" t="s">
        <v>209</v>
      </c>
      <c r="G11" s="19" t="s">
        <v>132</v>
      </c>
      <c r="H11" s="107">
        <f>24/5.5*0.92</f>
        <v>4.0145454545454546</v>
      </c>
      <c r="I11" s="19">
        <v>15</v>
      </c>
      <c r="J11" s="19">
        <v>240</v>
      </c>
      <c r="K11" s="19">
        <v>350</v>
      </c>
      <c r="L11" s="107">
        <v>700</v>
      </c>
      <c r="M11" s="107">
        <v>2600</v>
      </c>
      <c r="N11" s="21" t="s">
        <v>210</v>
      </c>
      <c r="O11" s="19">
        <v>4</v>
      </c>
      <c r="P11" s="21" t="s">
        <v>188</v>
      </c>
      <c r="Q11" s="19">
        <v>8</v>
      </c>
      <c r="R11" s="21" t="s">
        <v>205</v>
      </c>
      <c r="S11" s="19">
        <v>39</v>
      </c>
      <c r="T11" s="21">
        <v>0.57399999999999995</v>
      </c>
      <c r="U11" s="19">
        <f>50/1000</f>
        <v>0.05</v>
      </c>
      <c r="V11" s="21">
        <f t="shared" si="1"/>
        <v>1.312E-3</v>
      </c>
      <c r="W11" s="21">
        <v>0.03</v>
      </c>
      <c r="X11" s="19"/>
      <c r="Y11" s="19"/>
      <c r="Z11" s="19" t="s">
        <v>190</v>
      </c>
      <c r="AA11" s="19"/>
      <c r="AB11" s="19">
        <f>0.8513505</f>
        <v>0.85135050000000001</v>
      </c>
      <c r="AC11" s="19">
        <v>1</v>
      </c>
      <c r="AD11" s="19">
        <v>0.05</v>
      </c>
      <c r="AE11" s="19" t="s">
        <v>191</v>
      </c>
      <c r="AF11" s="19" t="s">
        <v>206</v>
      </c>
      <c r="AG11" s="19" t="s">
        <v>207</v>
      </c>
      <c r="AH11" s="107">
        <f>40*0.92</f>
        <v>36.800000000000004</v>
      </c>
      <c r="AI11" s="14" t="s">
        <v>211</v>
      </c>
    </row>
    <row r="12" spans="1:35" ht="75" x14ac:dyDescent="0.25">
      <c r="A12" s="19">
        <v>11</v>
      </c>
      <c r="B12" s="20" t="s">
        <v>201</v>
      </c>
      <c r="C12" s="23" t="s">
        <v>198</v>
      </c>
      <c r="D12" s="19" t="s">
        <v>202</v>
      </c>
      <c r="E12" s="19"/>
      <c r="F12" s="19" t="s">
        <v>212</v>
      </c>
      <c r="G12" s="19" t="s">
        <v>132</v>
      </c>
      <c r="H12" s="107">
        <f>26.4/5.5*0.92</f>
        <v>4.4160000000000004</v>
      </c>
      <c r="I12" s="19">
        <v>15</v>
      </c>
      <c r="J12" s="19">
        <v>240</v>
      </c>
      <c r="K12" s="19">
        <v>350</v>
      </c>
      <c r="L12" s="107">
        <v>700</v>
      </c>
      <c r="M12" s="107">
        <v>2600</v>
      </c>
      <c r="N12" s="21" t="s">
        <v>213</v>
      </c>
      <c r="O12" s="19">
        <v>4</v>
      </c>
      <c r="P12" s="21" t="s">
        <v>188</v>
      </c>
      <c r="Q12" s="19">
        <v>8</v>
      </c>
      <c r="R12" s="21" t="s">
        <v>205</v>
      </c>
      <c r="S12" s="19">
        <v>39</v>
      </c>
      <c r="T12" s="21">
        <v>0.57399999999999995</v>
      </c>
      <c r="U12" s="19">
        <f t="shared" si="0"/>
        <v>0.05</v>
      </c>
      <c r="V12" s="21">
        <f t="shared" si="1"/>
        <v>1.312E-3</v>
      </c>
      <c r="W12" s="21">
        <v>0.03</v>
      </c>
      <c r="X12" s="19"/>
      <c r="Y12" s="19"/>
      <c r="Z12" s="19" t="s">
        <v>190</v>
      </c>
      <c r="AA12" s="19"/>
      <c r="AB12" s="19">
        <f>0.8513505</f>
        <v>0.85135050000000001</v>
      </c>
      <c r="AC12" s="19">
        <v>1</v>
      </c>
      <c r="AD12" s="19">
        <v>0.05</v>
      </c>
      <c r="AE12" s="19" t="s">
        <v>191</v>
      </c>
      <c r="AF12" s="19" t="s">
        <v>206</v>
      </c>
      <c r="AG12" s="19" t="s">
        <v>207</v>
      </c>
      <c r="AH12" s="107">
        <f>40.1*0.92</f>
        <v>36.892000000000003</v>
      </c>
      <c r="AI12" s="14" t="s">
        <v>211</v>
      </c>
    </row>
    <row r="13" spans="1:35" ht="75" x14ac:dyDescent="0.25">
      <c r="A13" s="19">
        <v>12</v>
      </c>
      <c r="B13" s="20" t="s">
        <v>214</v>
      </c>
      <c r="C13" s="23" t="s">
        <v>184</v>
      </c>
      <c r="D13" s="19" t="s">
        <v>215</v>
      </c>
      <c r="E13" s="19"/>
      <c r="F13" s="19" t="s">
        <v>216</v>
      </c>
      <c r="G13" s="19"/>
      <c r="H13" s="107">
        <f>20.93943852/6*1.45</f>
        <v>5.0603643089999997</v>
      </c>
      <c r="I13" s="19">
        <v>15</v>
      </c>
      <c r="J13" s="19">
        <v>240</v>
      </c>
      <c r="K13" s="19">
        <v>240</v>
      </c>
      <c r="L13" s="107">
        <v>800</v>
      </c>
      <c r="M13" s="107">
        <v>3100</v>
      </c>
      <c r="N13" s="21" t="s">
        <v>217</v>
      </c>
      <c r="O13" s="19">
        <v>4</v>
      </c>
      <c r="P13" s="21" t="s">
        <v>188</v>
      </c>
      <c r="Q13" s="19">
        <v>8</v>
      </c>
      <c r="R13" s="21" t="s">
        <v>218</v>
      </c>
      <c r="S13" s="19">
        <v>21</v>
      </c>
      <c r="T13" s="21">
        <v>0.45800000000000002</v>
      </c>
      <c r="U13" s="19">
        <v>0.1</v>
      </c>
      <c r="V13" s="21">
        <f t="shared" si="1"/>
        <v>1.312E-3</v>
      </c>
      <c r="W13" s="21">
        <v>0.05</v>
      </c>
      <c r="X13" s="19"/>
      <c r="Y13" s="19"/>
      <c r="Z13" s="19" t="s">
        <v>219</v>
      </c>
      <c r="AA13" s="19"/>
      <c r="AB13" s="19">
        <v>0.32400000000000001</v>
      </c>
      <c r="AC13" s="19">
        <v>0.38400000000000001</v>
      </c>
      <c r="AD13" s="19">
        <v>0.05</v>
      </c>
      <c r="AE13" s="19" t="s">
        <v>191</v>
      </c>
      <c r="AF13" s="19" t="s">
        <v>192</v>
      </c>
      <c r="AG13" s="19"/>
      <c r="AH13" s="19"/>
    </row>
    <row r="14" spans="1:35" ht="75" x14ac:dyDescent="0.25">
      <c r="A14" s="19">
        <v>13</v>
      </c>
      <c r="B14" s="20" t="s">
        <v>214</v>
      </c>
      <c r="C14" s="23" t="s">
        <v>220</v>
      </c>
      <c r="D14" s="19" t="s">
        <v>215</v>
      </c>
      <c r="E14" s="19"/>
      <c r="F14" s="19" t="s">
        <v>216</v>
      </c>
      <c r="G14" s="19"/>
      <c r="H14" s="107">
        <f>25.55565012/6*1.45</f>
        <v>6.1759487789999996</v>
      </c>
      <c r="I14" s="19">
        <v>15</v>
      </c>
      <c r="J14" s="19">
        <v>240</v>
      </c>
      <c r="K14" s="19">
        <v>240</v>
      </c>
      <c r="L14" s="107">
        <v>800</v>
      </c>
      <c r="M14" s="107">
        <v>3100</v>
      </c>
      <c r="N14" s="21" t="s">
        <v>217</v>
      </c>
      <c r="O14" s="19">
        <v>4</v>
      </c>
      <c r="P14" s="21" t="s">
        <v>188</v>
      </c>
      <c r="Q14" s="19">
        <v>8</v>
      </c>
      <c r="R14" s="21" t="s">
        <v>218</v>
      </c>
      <c r="S14" s="19">
        <v>21</v>
      </c>
      <c r="T14" s="21">
        <v>0.45800000000000002</v>
      </c>
      <c r="U14" s="19">
        <v>0.1</v>
      </c>
      <c r="V14" s="21">
        <f t="shared" si="1"/>
        <v>1.312E-3</v>
      </c>
      <c r="W14" s="21">
        <v>0.05</v>
      </c>
      <c r="X14" s="19"/>
      <c r="Y14" s="19"/>
      <c r="Z14" s="19" t="s">
        <v>219</v>
      </c>
      <c r="AA14" s="19"/>
      <c r="AB14" s="19">
        <v>0.32400000000000001</v>
      </c>
      <c r="AC14" s="19">
        <v>0.38400000000000001</v>
      </c>
      <c r="AD14" s="19">
        <v>0.05</v>
      </c>
      <c r="AE14" s="19" t="s">
        <v>191</v>
      </c>
      <c r="AF14" s="19" t="s">
        <v>192</v>
      </c>
      <c r="AG14" s="19"/>
      <c r="AH14" s="19"/>
    </row>
    <row r="15" spans="1:35" ht="75" x14ac:dyDescent="0.25">
      <c r="A15" s="19">
        <v>14</v>
      </c>
      <c r="B15" s="20" t="s">
        <v>214</v>
      </c>
      <c r="C15" s="23" t="s">
        <v>221</v>
      </c>
      <c r="D15" s="19" t="s">
        <v>215</v>
      </c>
      <c r="E15" s="19"/>
      <c r="F15" s="19" t="s">
        <v>216</v>
      </c>
      <c r="G15" s="19"/>
      <c r="H15" s="107">
        <f>29.6648352/6*1.45</f>
        <v>7.1690018399999991</v>
      </c>
      <c r="I15" s="19">
        <v>15</v>
      </c>
      <c r="J15" s="19">
        <v>240</v>
      </c>
      <c r="K15" s="19">
        <v>240</v>
      </c>
      <c r="L15" s="107">
        <v>800</v>
      </c>
      <c r="M15" s="107">
        <v>3100</v>
      </c>
      <c r="N15" s="21" t="s">
        <v>217</v>
      </c>
      <c r="O15" s="19">
        <v>4</v>
      </c>
      <c r="P15" s="21" t="s">
        <v>188</v>
      </c>
      <c r="Q15" s="19">
        <v>8</v>
      </c>
      <c r="R15" s="21" t="s">
        <v>218</v>
      </c>
      <c r="S15" s="19">
        <v>21</v>
      </c>
      <c r="T15" s="21">
        <v>0.45800000000000002</v>
      </c>
      <c r="U15" s="19">
        <v>0.1</v>
      </c>
      <c r="V15" s="21">
        <f t="shared" si="1"/>
        <v>1.312E-3</v>
      </c>
      <c r="W15" s="21">
        <v>0.05</v>
      </c>
      <c r="X15" s="19"/>
      <c r="Y15" s="19"/>
      <c r="Z15" s="19" t="s">
        <v>219</v>
      </c>
      <c r="AA15" s="19"/>
      <c r="AB15" s="19">
        <v>0.32400000000000001</v>
      </c>
      <c r="AC15" s="19">
        <v>0.38400000000000001</v>
      </c>
      <c r="AD15" s="19">
        <v>0.05</v>
      </c>
      <c r="AE15" s="19" t="s">
        <v>191</v>
      </c>
      <c r="AF15" s="19" t="s">
        <v>192</v>
      </c>
      <c r="AG15" s="19"/>
      <c r="AH15" s="19"/>
    </row>
    <row r="16" spans="1:35" ht="75" x14ac:dyDescent="0.25">
      <c r="A16" s="19">
        <v>15</v>
      </c>
      <c r="B16" s="20" t="s">
        <v>214</v>
      </c>
      <c r="C16" s="23" t="s">
        <v>199</v>
      </c>
      <c r="D16" s="19" t="s">
        <v>215</v>
      </c>
      <c r="E16" s="19"/>
      <c r="F16" s="19" t="s">
        <v>216</v>
      </c>
      <c r="G16" s="19" t="s">
        <v>132</v>
      </c>
      <c r="H16" s="107">
        <f>25.3344/6*1.45</f>
        <v>6.1224799999999995</v>
      </c>
      <c r="I16" s="19">
        <v>15</v>
      </c>
      <c r="J16" s="19">
        <v>240</v>
      </c>
      <c r="K16" s="19">
        <v>240</v>
      </c>
      <c r="L16" s="107">
        <v>800</v>
      </c>
      <c r="M16" s="107">
        <v>3100</v>
      </c>
      <c r="N16" s="21" t="s">
        <v>217</v>
      </c>
      <c r="O16" s="19">
        <v>4</v>
      </c>
      <c r="P16" s="21" t="s">
        <v>188</v>
      </c>
      <c r="Q16" s="19">
        <v>8</v>
      </c>
      <c r="R16" s="21" t="s">
        <v>218</v>
      </c>
      <c r="S16" s="19">
        <v>21</v>
      </c>
      <c r="T16" s="21">
        <v>0.45800000000000002</v>
      </c>
      <c r="U16" s="19">
        <v>0.1</v>
      </c>
      <c r="V16" s="21">
        <f t="shared" si="1"/>
        <v>1.312E-3</v>
      </c>
      <c r="W16" s="21">
        <v>0.05</v>
      </c>
      <c r="X16" s="19"/>
      <c r="Y16" s="19"/>
      <c r="Z16" s="19" t="s">
        <v>219</v>
      </c>
      <c r="AA16" s="19"/>
      <c r="AB16" s="19">
        <v>0.32400000000000001</v>
      </c>
      <c r="AC16" s="19">
        <v>0.38400000000000001</v>
      </c>
      <c r="AD16" s="19">
        <v>0.05</v>
      </c>
      <c r="AE16" s="19" t="s">
        <v>191</v>
      </c>
      <c r="AF16" s="19" t="s">
        <v>192</v>
      </c>
      <c r="AG16" s="19"/>
      <c r="AH16" s="19"/>
    </row>
    <row r="17" spans="1:34" ht="90" x14ac:dyDescent="0.25">
      <c r="A17" s="19">
        <v>16</v>
      </c>
      <c r="B17" s="20" t="s">
        <v>222</v>
      </c>
      <c r="C17" s="23" t="s">
        <v>184</v>
      </c>
      <c r="D17" s="19"/>
      <c r="E17" s="19"/>
      <c r="F17" s="19" t="s">
        <v>223</v>
      </c>
      <c r="G17" s="19"/>
      <c r="H17" s="19">
        <f>683/3</f>
        <v>227.66666666666666</v>
      </c>
      <c r="I17" s="19">
        <v>15</v>
      </c>
      <c r="J17" s="19">
        <v>240</v>
      </c>
      <c r="K17" s="19">
        <v>240</v>
      </c>
      <c r="L17" s="107">
        <v>800</v>
      </c>
      <c r="M17" s="107">
        <v>3100</v>
      </c>
      <c r="N17" s="21" t="s">
        <v>224</v>
      </c>
      <c r="O17" s="19">
        <v>4</v>
      </c>
      <c r="P17" s="21"/>
      <c r="Q17" s="19">
        <v>1</v>
      </c>
      <c r="R17" s="21" t="s">
        <v>225</v>
      </c>
      <c r="S17" s="19">
        <v>21.5</v>
      </c>
      <c r="T17" s="21">
        <v>0.441</v>
      </c>
      <c r="U17" s="19">
        <v>0.1</v>
      </c>
      <c r="V17" s="21">
        <v>0</v>
      </c>
      <c r="W17" s="21">
        <v>0.05</v>
      </c>
      <c r="X17" s="19"/>
      <c r="Y17" s="19"/>
      <c r="Z17" s="19" t="s">
        <v>219</v>
      </c>
      <c r="AA17" s="19"/>
      <c r="AB17" s="19">
        <v>16.59</v>
      </c>
      <c r="AC17" s="19">
        <v>28.53</v>
      </c>
      <c r="AD17" s="19"/>
      <c r="AE17" s="19" t="s">
        <v>226</v>
      </c>
      <c r="AF17" s="19" t="s">
        <v>192</v>
      </c>
      <c r="AG17" s="19"/>
      <c r="AH17" s="19"/>
    </row>
    <row r="18" spans="1:34" ht="90" x14ac:dyDescent="0.25">
      <c r="A18" s="19">
        <v>17</v>
      </c>
      <c r="B18" s="20" t="s">
        <v>222</v>
      </c>
      <c r="C18" s="23" t="s">
        <v>227</v>
      </c>
      <c r="D18" s="19"/>
      <c r="E18" s="19"/>
      <c r="F18" s="19" t="s">
        <v>223</v>
      </c>
      <c r="G18" s="19"/>
      <c r="H18" s="19">
        <f>871/3</f>
        <v>290.33333333333331</v>
      </c>
      <c r="I18" s="19">
        <v>15</v>
      </c>
      <c r="J18" s="19">
        <v>240</v>
      </c>
      <c r="K18" s="19">
        <v>240</v>
      </c>
      <c r="L18" s="107">
        <v>800</v>
      </c>
      <c r="M18" s="107">
        <v>3100</v>
      </c>
      <c r="N18" s="21" t="s">
        <v>224</v>
      </c>
      <c r="O18" s="19">
        <v>4</v>
      </c>
      <c r="P18" s="21"/>
      <c r="Q18" s="19">
        <v>1</v>
      </c>
      <c r="R18" s="21" t="s">
        <v>225</v>
      </c>
      <c r="S18" s="19">
        <v>21.5</v>
      </c>
      <c r="T18" s="21">
        <v>0.441</v>
      </c>
      <c r="U18" s="19">
        <v>0.1</v>
      </c>
      <c r="V18" s="21">
        <v>0</v>
      </c>
      <c r="W18" s="21">
        <v>0.05</v>
      </c>
      <c r="X18" s="19"/>
      <c r="Y18" s="19"/>
      <c r="Z18" s="19" t="s">
        <v>219</v>
      </c>
      <c r="AA18" s="19"/>
      <c r="AB18" s="19">
        <v>16.59</v>
      </c>
      <c r="AC18" s="19">
        <v>28.53</v>
      </c>
      <c r="AD18" s="19"/>
      <c r="AE18" s="19" t="s">
        <v>226</v>
      </c>
      <c r="AF18" s="19" t="s">
        <v>192</v>
      </c>
      <c r="AG18" s="19"/>
      <c r="AH18" s="19"/>
    </row>
    <row r="19" spans="1:34" ht="90" x14ac:dyDescent="0.25">
      <c r="A19" s="19">
        <v>18</v>
      </c>
      <c r="B19" s="20" t="s">
        <v>228</v>
      </c>
      <c r="C19" s="23" t="s">
        <v>184</v>
      </c>
      <c r="D19" s="19"/>
      <c r="E19" s="19"/>
      <c r="F19" s="19" t="s">
        <v>229</v>
      </c>
      <c r="G19" s="19"/>
      <c r="H19" s="19">
        <v>294</v>
      </c>
      <c r="I19" s="19">
        <v>15</v>
      </c>
      <c r="J19" s="19">
        <v>240</v>
      </c>
      <c r="K19" s="19">
        <v>240</v>
      </c>
      <c r="L19" s="107">
        <v>800</v>
      </c>
      <c r="M19" s="107">
        <v>3100</v>
      </c>
      <c r="N19" s="21" t="s">
        <v>224</v>
      </c>
      <c r="O19" s="19">
        <v>4</v>
      </c>
      <c r="P19" s="21"/>
      <c r="Q19" s="19">
        <v>1</v>
      </c>
      <c r="R19" s="21" t="s">
        <v>225</v>
      </c>
      <c r="S19" s="19">
        <v>20</v>
      </c>
      <c r="T19" s="21">
        <v>0.505</v>
      </c>
      <c r="U19" s="19">
        <v>0.1</v>
      </c>
      <c r="V19" s="21">
        <v>0</v>
      </c>
      <c r="W19" s="21">
        <v>0.05</v>
      </c>
      <c r="X19" s="19"/>
      <c r="Y19" s="19"/>
      <c r="Z19" s="19" t="s">
        <v>219</v>
      </c>
      <c r="AA19" s="19"/>
      <c r="AB19" s="19">
        <v>16.59</v>
      </c>
      <c r="AC19" s="19">
        <v>28.53</v>
      </c>
      <c r="AD19" s="19"/>
      <c r="AE19" s="19" t="s">
        <v>226</v>
      </c>
      <c r="AF19" s="19" t="s">
        <v>192</v>
      </c>
      <c r="AG19" s="19"/>
      <c r="AH19" s="19"/>
    </row>
    <row r="20" spans="1:34" ht="90" x14ac:dyDescent="0.25">
      <c r="A20" s="19">
        <v>19</v>
      </c>
      <c r="B20" s="20" t="s">
        <v>228</v>
      </c>
      <c r="C20" s="23" t="s">
        <v>227</v>
      </c>
      <c r="D20" s="19"/>
      <c r="E20" s="19"/>
      <c r="F20" s="19" t="s">
        <v>229</v>
      </c>
      <c r="G20" s="19"/>
      <c r="H20" s="19">
        <v>389</v>
      </c>
      <c r="I20" s="19">
        <v>15</v>
      </c>
      <c r="J20" s="19">
        <v>240</v>
      </c>
      <c r="K20" s="19">
        <v>240</v>
      </c>
      <c r="L20" s="107">
        <v>800</v>
      </c>
      <c r="M20" s="107">
        <v>3100</v>
      </c>
      <c r="N20" s="21" t="s">
        <v>224</v>
      </c>
      <c r="O20" s="19">
        <v>4</v>
      </c>
      <c r="P20" s="21"/>
      <c r="Q20" s="19">
        <v>1</v>
      </c>
      <c r="R20" s="21" t="s">
        <v>225</v>
      </c>
      <c r="S20" s="19">
        <v>20</v>
      </c>
      <c r="T20" s="21">
        <v>0.505</v>
      </c>
      <c r="U20" s="19">
        <v>0.1</v>
      </c>
      <c r="V20" s="21">
        <v>0</v>
      </c>
      <c r="W20" s="21">
        <v>0.05</v>
      </c>
      <c r="X20" s="19"/>
      <c r="Y20" s="19"/>
      <c r="Z20" s="19" t="s">
        <v>219</v>
      </c>
      <c r="AA20" s="19"/>
      <c r="AB20" s="19">
        <v>16.59</v>
      </c>
      <c r="AC20" s="19">
        <v>28.53</v>
      </c>
      <c r="AD20" s="19"/>
      <c r="AE20" s="19" t="s">
        <v>226</v>
      </c>
      <c r="AF20" s="19" t="s">
        <v>192</v>
      </c>
      <c r="AG20" s="19"/>
      <c r="AH20" s="19"/>
    </row>
    <row r="21" spans="1:34" ht="90" x14ac:dyDescent="0.25">
      <c r="A21" s="19">
        <v>20</v>
      </c>
      <c r="B21" s="20" t="s">
        <v>228</v>
      </c>
      <c r="C21" s="23" t="s">
        <v>230</v>
      </c>
      <c r="D21" s="19"/>
      <c r="E21" s="19"/>
      <c r="F21" s="19" t="s">
        <v>229</v>
      </c>
      <c r="G21" s="19"/>
      <c r="H21" s="19">
        <v>317</v>
      </c>
      <c r="I21" s="19">
        <v>15</v>
      </c>
      <c r="J21" s="19">
        <v>240</v>
      </c>
      <c r="K21" s="19">
        <v>240</v>
      </c>
      <c r="L21" s="107">
        <v>800</v>
      </c>
      <c r="M21" s="107">
        <v>3100</v>
      </c>
      <c r="N21" s="21" t="s">
        <v>224</v>
      </c>
      <c r="O21" s="19">
        <v>4</v>
      </c>
      <c r="P21" s="19"/>
      <c r="Q21" s="19">
        <v>1</v>
      </c>
      <c r="R21" s="21" t="s">
        <v>225</v>
      </c>
      <c r="S21" s="19">
        <v>20</v>
      </c>
      <c r="T21" s="21">
        <v>0.505</v>
      </c>
      <c r="U21" s="19">
        <v>0.1</v>
      </c>
      <c r="V21" s="21">
        <v>0</v>
      </c>
      <c r="W21" s="21">
        <v>0.05</v>
      </c>
      <c r="X21" s="19"/>
      <c r="Y21" s="19"/>
      <c r="Z21" s="19" t="s">
        <v>219</v>
      </c>
      <c r="AA21" s="19"/>
      <c r="AB21" s="19">
        <v>16.59</v>
      </c>
      <c r="AC21" s="19">
        <v>28.53</v>
      </c>
      <c r="AD21" s="19"/>
      <c r="AE21" s="19" t="s">
        <v>226</v>
      </c>
      <c r="AF21" s="19" t="s">
        <v>192</v>
      </c>
      <c r="AG21" s="19"/>
      <c r="AH21" s="19"/>
    </row>
    <row r="22" spans="1:34" ht="90" x14ac:dyDescent="0.25">
      <c r="A22" s="19">
        <v>21</v>
      </c>
      <c r="B22" s="20" t="s">
        <v>228</v>
      </c>
      <c r="C22" s="23" t="s">
        <v>231</v>
      </c>
      <c r="D22" s="19"/>
      <c r="E22" s="19"/>
      <c r="F22" s="19" t="s">
        <v>229</v>
      </c>
      <c r="G22" s="19"/>
      <c r="H22" s="19">
        <v>387</v>
      </c>
      <c r="I22" s="19">
        <v>15</v>
      </c>
      <c r="J22" s="19">
        <v>240</v>
      </c>
      <c r="K22" s="19">
        <v>240</v>
      </c>
      <c r="L22" s="107">
        <v>800</v>
      </c>
      <c r="M22" s="107">
        <v>3100</v>
      </c>
      <c r="N22" s="21" t="s">
        <v>224</v>
      </c>
      <c r="O22" s="19">
        <v>4</v>
      </c>
      <c r="P22" s="19"/>
      <c r="Q22" s="19">
        <v>1</v>
      </c>
      <c r="R22" s="21" t="s">
        <v>225</v>
      </c>
      <c r="S22" s="19">
        <v>20</v>
      </c>
      <c r="T22" s="21">
        <v>0.505</v>
      </c>
      <c r="U22" s="19">
        <v>0.1</v>
      </c>
      <c r="V22" s="21">
        <v>0</v>
      </c>
      <c r="W22" s="21">
        <v>0.05</v>
      </c>
      <c r="X22" s="19"/>
      <c r="Y22" s="19"/>
      <c r="Z22" s="19" t="s">
        <v>219</v>
      </c>
      <c r="AA22" s="19"/>
      <c r="AB22" s="19">
        <v>16.59</v>
      </c>
      <c r="AC22" s="19">
        <v>28.53</v>
      </c>
      <c r="AD22" s="19"/>
      <c r="AE22" s="19" t="s">
        <v>226</v>
      </c>
      <c r="AF22" s="19" t="s">
        <v>192</v>
      </c>
      <c r="AG22" s="19"/>
      <c r="AH22" s="19"/>
    </row>
    <row r="23" spans="1:34" ht="90" x14ac:dyDescent="0.25">
      <c r="A23" s="19">
        <v>22</v>
      </c>
      <c r="B23" s="20" t="s">
        <v>232</v>
      </c>
      <c r="C23" s="23" t="s">
        <v>184</v>
      </c>
      <c r="D23" s="19"/>
      <c r="E23" s="19"/>
      <c r="F23" s="19" t="s">
        <v>233</v>
      </c>
      <c r="G23" s="19"/>
      <c r="H23" s="19">
        <v>132</v>
      </c>
      <c r="I23" s="19">
        <v>15</v>
      </c>
      <c r="J23" s="19">
        <v>240</v>
      </c>
      <c r="K23" s="19">
        <v>240</v>
      </c>
      <c r="L23" s="107">
        <v>700</v>
      </c>
      <c r="M23" s="107">
        <v>3100</v>
      </c>
      <c r="N23" s="21" t="s">
        <v>234</v>
      </c>
      <c r="O23" s="19">
        <v>4</v>
      </c>
      <c r="P23" s="19"/>
      <c r="Q23" s="19">
        <v>1</v>
      </c>
      <c r="R23" s="21" t="s">
        <v>225</v>
      </c>
      <c r="S23" s="19">
        <v>19</v>
      </c>
      <c r="T23" s="21">
        <v>0.25700000000000001</v>
      </c>
      <c r="U23" s="19">
        <v>0.05</v>
      </c>
      <c r="V23" s="21">
        <v>0</v>
      </c>
      <c r="W23" s="21">
        <v>0.05</v>
      </c>
      <c r="X23" s="19"/>
      <c r="Y23" s="19"/>
      <c r="Z23" s="19" t="s">
        <v>190</v>
      </c>
      <c r="AA23" s="19"/>
      <c r="AB23" s="19">
        <v>16.59</v>
      </c>
      <c r="AC23" s="19">
        <v>15.55</v>
      </c>
      <c r="AD23" s="19"/>
      <c r="AE23" s="19" t="s">
        <v>226</v>
      </c>
      <c r="AF23" s="19" t="s">
        <v>192</v>
      </c>
      <c r="AG23" s="19"/>
      <c r="AH23" s="19"/>
    </row>
    <row r="24" spans="1:34" ht="90" x14ac:dyDescent="0.25">
      <c r="A24" s="19">
        <v>23</v>
      </c>
      <c r="B24" s="20" t="s">
        <v>232</v>
      </c>
      <c r="C24" s="23" t="s">
        <v>227</v>
      </c>
      <c r="D24" s="19"/>
      <c r="E24" s="19"/>
      <c r="F24" s="19" t="s">
        <v>233</v>
      </c>
      <c r="G24" s="19"/>
      <c r="H24" s="19">
        <v>176</v>
      </c>
      <c r="I24" s="19">
        <v>15</v>
      </c>
      <c r="J24" s="19">
        <v>240</v>
      </c>
      <c r="K24" s="19">
        <v>240</v>
      </c>
      <c r="L24" s="107">
        <v>700</v>
      </c>
      <c r="M24" s="107">
        <v>3100</v>
      </c>
      <c r="N24" s="21" t="s">
        <v>234</v>
      </c>
      <c r="O24" s="19">
        <v>4</v>
      </c>
      <c r="P24" s="19"/>
      <c r="Q24" s="19">
        <v>1</v>
      </c>
      <c r="R24" s="21" t="s">
        <v>225</v>
      </c>
      <c r="S24" s="19">
        <v>19</v>
      </c>
      <c r="T24" s="21">
        <v>0.25700000000000001</v>
      </c>
      <c r="U24" s="19">
        <v>0.05</v>
      </c>
      <c r="V24" s="21">
        <v>0</v>
      </c>
      <c r="W24" s="21">
        <v>0.05</v>
      </c>
      <c r="X24" s="19"/>
      <c r="Y24" s="19"/>
      <c r="Z24" s="19" t="s">
        <v>190</v>
      </c>
      <c r="AA24" s="19"/>
      <c r="AB24" s="19">
        <v>16.59</v>
      </c>
      <c r="AC24" s="19">
        <v>15.55</v>
      </c>
      <c r="AD24" s="19"/>
      <c r="AE24" s="19" t="s">
        <v>226</v>
      </c>
      <c r="AF24" s="19" t="s">
        <v>192</v>
      </c>
      <c r="AG24" s="19"/>
      <c r="AH24" s="19"/>
    </row>
    <row r="25" spans="1:34" ht="90" x14ac:dyDescent="0.25">
      <c r="A25" s="19">
        <v>24</v>
      </c>
      <c r="B25" s="19" t="s">
        <v>248</v>
      </c>
      <c r="C25" s="23" t="s">
        <v>259</v>
      </c>
      <c r="D25" s="19"/>
      <c r="E25" s="19"/>
      <c r="F25" s="19" t="s">
        <v>248</v>
      </c>
      <c r="G25" s="19"/>
      <c r="H25" s="19">
        <f>2407/6</f>
        <v>401.16666666666669</v>
      </c>
      <c r="I25" s="19">
        <v>15</v>
      </c>
      <c r="J25" s="19">
        <v>240</v>
      </c>
      <c r="K25" s="19">
        <v>240</v>
      </c>
      <c r="L25" s="107">
        <v>700</v>
      </c>
      <c r="M25" s="107">
        <v>3100</v>
      </c>
      <c r="N25" s="20" t="s">
        <v>252</v>
      </c>
      <c r="O25" s="19">
        <v>4</v>
      </c>
      <c r="P25" s="19"/>
      <c r="Q25" s="19">
        <v>1</v>
      </c>
      <c r="R25" s="20" t="s">
        <v>254</v>
      </c>
      <c r="S25" s="19">
        <v>20.5</v>
      </c>
      <c r="T25" s="19">
        <v>0.45800000000000002</v>
      </c>
      <c r="U25" s="19">
        <v>0.1</v>
      </c>
      <c r="V25" s="21">
        <v>0</v>
      </c>
      <c r="W25" s="21">
        <v>0.05</v>
      </c>
      <c r="X25" s="19"/>
      <c r="Y25" s="19"/>
      <c r="Z25" s="19" t="s">
        <v>219</v>
      </c>
      <c r="AA25" s="19"/>
      <c r="AB25" s="19">
        <f>24*0.8</f>
        <v>19.200000000000003</v>
      </c>
      <c r="AC25" s="19">
        <f>41.4*0.8</f>
        <v>33.119999999999997</v>
      </c>
      <c r="AD25" s="19"/>
      <c r="AE25" s="19" t="s">
        <v>226</v>
      </c>
      <c r="AF25" s="19" t="s">
        <v>192</v>
      </c>
      <c r="AG25" s="19"/>
      <c r="AH25" s="19"/>
    </row>
    <row r="26" spans="1:34" ht="90" x14ac:dyDescent="0.25">
      <c r="A26" s="19">
        <v>25</v>
      </c>
      <c r="B26" s="19" t="s">
        <v>248</v>
      </c>
      <c r="C26" s="23" t="s">
        <v>249</v>
      </c>
      <c r="D26" s="19"/>
      <c r="E26" s="19"/>
      <c r="F26" s="19" t="s">
        <v>248</v>
      </c>
      <c r="G26" s="19"/>
      <c r="H26" s="19">
        <f>2000/6</f>
        <v>333.33333333333331</v>
      </c>
      <c r="I26" s="19">
        <v>15</v>
      </c>
      <c r="J26" s="19">
        <v>240</v>
      </c>
      <c r="K26" s="19">
        <v>240</v>
      </c>
      <c r="L26" s="107">
        <v>700</v>
      </c>
      <c r="M26" s="107">
        <v>3100</v>
      </c>
      <c r="N26" s="20" t="s">
        <v>252</v>
      </c>
      <c r="O26" s="19">
        <v>4</v>
      </c>
      <c r="P26" s="19"/>
      <c r="Q26" s="19">
        <v>1</v>
      </c>
      <c r="R26" s="20" t="s">
        <v>254</v>
      </c>
      <c r="S26" s="19">
        <v>20.5</v>
      </c>
      <c r="T26" s="19">
        <v>0.45800000000000002</v>
      </c>
      <c r="U26" s="19">
        <v>0.1</v>
      </c>
      <c r="V26" s="21">
        <v>0</v>
      </c>
      <c r="W26" s="21">
        <v>0.05</v>
      </c>
      <c r="X26" s="19"/>
      <c r="Y26" s="19"/>
      <c r="Z26" s="19" t="s">
        <v>219</v>
      </c>
      <c r="AA26" s="19"/>
      <c r="AB26" s="19">
        <f t="shared" ref="AB26:AC30" si="2">24*0.8</f>
        <v>19.200000000000003</v>
      </c>
      <c r="AC26" s="19">
        <f t="shared" ref="AC26:AC27" si="3">41.4*0.8</f>
        <v>33.119999999999997</v>
      </c>
      <c r="AD26" s="19"/>
      <c r="AE26" s="19" t="s">
        <v>226</v>
      </c>
      <c r="AF26" s="19" t="s">
        <v>192</v>
      </c>
      <c r="AG26" s="19"/>
      <c r="AH26" s="19"/>
    </row>
    <row r="27" spans="1:34" ht="90" x14ac:dyDescent="0.25">
      <c r="A27" s="19">
        <v>26</v>
      </c>
      <c r="B27" s="19" t="s">
        <v>248</v>
      </c>
      <c r="C27" s="23" t="s">
        <v>250</v>
      </c>
      <c r="D27" s="19"/>
      <c r="E27" s="19"/>
      <c r="F27" s="19" t="s">
        <v>248</v>
      </c>
      <c r="G27" s="19"/>
      <c r="H27" s="19">
        <f>2487/6</f>
        <v>414.5</v>
      </c>
      <c r="I27" s="19">
        <v>0</v>
      </c>
      <c r="J27" s="19">
        <v>240</v>
      </c>
      <c r="K27" s="19">
        <v>240</v>
      </c>
      <c r="L27" s="107">
        <v>700</v>
      </c>
      <c r="M27" s="107">
        <v>3100</v>
      </c>
      <c r="N27" s="20" t="s">
        <v>252</v>
      </c>
      <c r="O27" s="19">
        <v>4</v>
      </c>
      <c r="P27" s="19"/>
      <c r="Q27" s="19">
        <v>1</v>
      </c>
      <c r="R27" s="20" t="s">
        <v>254</v>
      </c>
      <c r="S27" s="19">
        <v>20.5</v>
      </c>
      <c r="T27" s="19">
        <v>0.45800000000000002</v>
      </c>
      <c r="U27" s="19">
        <v>0.1</v>
      </c>
      <c r="V27" s="21">
        <v>0</v>
      </c>
      <c r="W27" s="21">
        <v>0.05</v>
      </c>
      <c r="X27" s="19"/>
      <c r="Y27" s="19"/>
      <c r="Z27" s="19" t="s">
        <v>219</v>
      </c>
      <c r="AA27" s="19"/>
      <c r="AB27" s="19">
        <f t="shared" si="2"/>
        <v>19.200000000000003</v>
      </c>
      <c r="AC27" s="19">
        <f t="shared" si="3"/>
        <v>33.119999999999997</v>
      </c>
      <c r="AD27" s="19"/>
      <c r="AE27" s="19" t="s">
        <v>226</v>
      </c>
      <c r="AF27" s="19" t="s">
        <v>192</v>
      </c>
      <c r="AG27" s="19"/>
      <c r="AH27" s="19"/>
    </row>
    <row r="28" spans="1:34" ht="75" x14ac:dyDescent="0.25">
      <c r="A28" s="19">
        <v>27</v>
      </c>
      <c r="B28" s="19" t="s">
        <v>251</v>
      </c>
      <c r="C28" s="23" t="s">
        <v>259</v>
      </c>
      <c r="D28" s="19"/>
      <c r="E28" s="19"/>
      <c r="F28" s="19" t="s">
        <v>251</v>
      </c>
      <c r="G28" s="19"/>
      <c r="H28" s="19">
        <f>1431/6</f>
        <v>238.5</v>
      </c>
      <c r="I28" s="19">
        <v>15</v>
      </c>
      <c r="J28" s="19">
        <v>240</v>
      </c>
      <c r="K28" s="19">
        <v>240</v>
      </c>
      <c r="L28" s="107">
        <v>700</v>
      </c>
      <c r="M28" s="107">
        <v>3100</v>
      </c>
      <c r="N28" s="20" t="s">
        <v>253</v>
      </c>
      <c r="O28" s="19">
        <v>4</v>
      </c>
      <c r="P28" s="19"/>
      <c r="Q28" s="19">
        <v>1</v>
      </c>
      <c r="R28" s="20" t="s">
        <v>254</v>
      </c>
      <c r="S28" s="19">
        <v>20</v>
      </c>
      <c r="T28" s="19">
        <v>0.25700000000000001</v>
      </c>
      <c r="U28" s="19">
        <v>0.1</v>
      </c>
      <c r="V28" s="21">
        <v>0</v>
      </c>
      <c r="W28" s="21">
        <v>0.05</v>
      </c>
      <c r="X28" s="19"/>
      <c r="Y28" s="19"/>
      <c r="Z28" s="19" t="s">
        <v>190</v>
      </c>
      <c r="AA28" s="19"/>
      <c r="AB28" s="19">
        <f t="shared" si="2"/>
        <v>19.200000000000003</v>
      </c>
      <c r="AC28" s="19">
        <f>24*0.8</f>
        <v>19.200000000000003</v>
      </c>
      <c r="AD28" s="19"/>
      <c r="AE28" s="19" t="s">
        <v>226</v>
      </c>
      <c r="AF28" s="19" t="s">
        <v>192</v>
      </c>
      <c r="AG28" s="19"/>
      <c r="AH28" s="19"/>
    </row>
    <row r="29" spans="1:34" ht="75" x14ac:dyDescent="0.25">
      <c r="A29" s="19">
        <v>28</v>
      </c>
      <c r="B29" s="19" t="s">
        <v>251</v>
      </c>
      <c r="C29" s="23" t="s">
        <v>249</v>
      </c>
      <c r="D29" s="19"/>
      <c r="E29" s="19"/>
      <c r="F29" s="19" t="s">
        <v>251</v>
      </c>
      <c r="G29" s="19"/>
      <c r="H29" s="19">
        <f>1431/6</f>
        <v>238.5</v>
      </c>
      <c r="I29" s="19">
        <v>15</v>
      </c>
      <c r="J29" s="19">
        <v>240</v>
      </c>
      <c r="K29" s="19">
        <v>240</v>
      </c>
      <c r="L29" s="107">
        <v>700</v>
      </c>
      <c r="M29" s="107">
        <v>3100</v>
      </c>
      <c r="N29" s="20" t="s">
        <v>253</v>
      </c>
      <c r="O29" s="19">
        <v>4</v>
      </c>
      <c r="P29" s="19"/>
      <c r="Q29" s="19">
        <v>1</v>
      </c>
      <c r="R29" s="20" t="s">
        <v>254</v>
      </c>
      <c r="S29" s="19">
        <v>20</v>
      </c>
      <c r="T29" s="19">
        <v>0.25700000000000001</v>
      </c>
      <c r="U29" s="19">
        <v>0.1</v>
      </c>
      <c r="V29" s="21">
        <v>0</v>
      </c>
      <c r="W29" s="21">
        <v>0.05</v>
      </c>
      <c r="X29" s="19"/>
      <c r="Y29" s="19"/>
      <c r="Z29" s="19" t="s">
        <v>190</v>
      </c>
      <c r="AA29" s="19"/>
      <c r="AB29" s="19">
        <f t="shared" si="2"/>
        <v>19.200000000000003</v>
      </c>
      <c r="AC29" s="19">
        <f t="shared" si="2"/>
        <v>19.200000000000003</v>
      </c>
      <c r="AD29" s="19"/>
      <c r="AE29" s="19" t="s">
        <v>226</v>
      </c>
      <c r="AF29" s="19" t="s">
        <v>192</v>
      </c>
      <c r="AG29" s="19"/>
      <c r="AH29" s="19"/>
    </row>
    <row r="30" spans="1:34" ht="75" x14ac:dyDescent="0.25">
      <c r="A30" s="19">
        <v>29</v>
      </c>
      <c r="B30" s="19" t="s">
        <v>251</v>
      </c>
      <c r="C30" s="23" t="s">
        <v>250</v>
      </c>
      <c r="D30" s="19"/>
      <c r="E30" s="19"/>
      <c r="F30" s="19" t="s">
        <v>251</v>
      </c>
      <c r="G30" s="19"/>
      <c r="H30" s="19">
        <f>1466/6</f>
        <v>244.33333333333334</v>
      </c>
      <c r="I30" s="19">
        <v>15</v>
      </c>
      <c r="J30" s="19">
        <v>240</v>
      </c>
      <c r="K30" s="19">
        <v>240</v>
      </c>
      <c r="L30" s="107">
        <v>700</v>
      </c>
      <c r="M30" s="107">
        <v>3100</v>
      </c>
      <c r="N30" s="20" t="s">
        <v>253</v>
      </c>
      <c r="O30" s="19">
        <v>4</v>
      </c>
      <c r="P30" s="19"/>
      <c r="Q30" s="19">
        <v>1</v>
      </c>
      <c r="R30" s="20" t="s">
        <v>254</v>
      </c>
      <c r="S30" s="19">
        <v>20</v>
      </c>
      <c r="T30" s="19">
        <v>0.25700000000000001</v>
      </c>
      <c r="U30" s="19">
        <v>0.1</v>
      </c>
      <c r="V30" s="21">
        <v>0</v>
      </c>
      <c r="W30" s="21">
        <v>0.05</v>
      </c>
      <c r="X30" s="19"/>
      <c r="Y30" s="19"/>
      <c r="Z30" s="19" t="s">
        <v>190</v>
      </c>
      <c r="AA30" s="19"/>
      <c r="AB30" s="19">
        <f t="shared" si="2"/>
        <v>19.200000000000003</v>
      </c>
      <c r="AC30" s="19">
        <f t="shared" si="2"/>
        <v>19.200000000000003</v>
      </c>
      <c r="AD30" s="19"/>
      <c r="AE30" s="19" t="s">
        <v>226</v>
      </c>
      <c r="AF30" s="19" t="s">
        <v>192</v>
      </c>
      <c r="AG30" s="19"/>
      <c r="AH30" s="19"/>
    </row>
    <row r="31" spans="1:34" ht="105" x14ac:dyDescent="0.25">
      <c r="A31" s="19">
        <v>30</v>
      </c>
      <c r="B31" s="19" t="s">
        <v>255</v>
      </c>
      <c r="C31" s="23" t="s">
        <v>259</v>
      </c>
      <c r="D31" s="19"/>
      <c r="E31" s="19"/>
      <c r="F31" s="20" t="s">
        <v>255</v>
      </c>
      <c r="G31" s="19"/>
      <c r="H31" s="19">
        <f>20.24/3.9</f>
        <v>5.1897435897435891</v>
      </c>
      <c r="I31" s="19">
        <v>15</v>
      </c>
      <c r="J31" s="19">
        <v>240</v>
      </c>
      <c r="K31" s="19">
        <v>350</v>
      </c>
      <c r="L31" s="107">
        <v>700</v>
      </c>
      <c r="M31" s="107">
        <v>2600</v>
      </c>
      <c r="N31" s="20" t="s">
        <v>257</v>
      </c>
      <c r="O31" s="19">
        <v>4</v>
      </c>
      <c r="P31" s="19"/>
      <c r="Q31" s="19">
        <v>8</v>
      </c>
      <c r="R31" s="20" t="s">
        <v>258</v>
      </c>
      <c r="S31" s="19">
        <v>39</v>
      </c>
      <c r="T31" s="19">
        <v>0.45800000000000002</v>
      </c>
      <c r="U31" s="19">
        <v>0.1</v>
      </c>
      <c r="V31" s="21">
        <f>1.312/1000</f>
        <v>1.312E-3</v>
      </c>
      <c r="W31" s="21">
        <v>0.05</v>
      </c>
      <c r="X31" s="19"/>
      <c r="Y31" s="19"/>
      <c r="Z31" s="19" t="s">
        <v>190</v>
      </c>
      <c r="AA31" s="19"/>
      <c r="AB31" s="19">
        <v>1.47</v>
      </c>
      <c r="AC31" s="19">
        <v>0.88</v>
      </c>
      <c r="AD31" s="19">
        <v>0.1</v>
      </c>
      <c r="AE31" s="19" t="s">
        <v>191</v>
      </c>
      <c r="AF31" s="19" t="s">
        <v>206</v>
      </c>
      <c r="AG31" s="19" t="s">
        <v>255</v>
      </c>
      <c r="AH31" s="19">
        <f>44.08*0.9</f>
        <v>39.671999999999997</v>
      </c>
    </row>
    <row r="32" spans="1:34" ht="105" x14ac:dyDescent="0.25">
      <c r="A32" s="19">
        <v>31</v>
      </c>
      <c r="B32" s="19" t="s">
        <v>255</v>
      </c>
      <c r="C32" s="23" t="s">
        <v>256</v>
      </c>
      <c r="D32" s="19"/>
      <c r="E32" s="19"/>
      <c r="F32" s="20" t="s">
        <v>255</v>
      </c>
      <c r="G32" s="19"/>
      <c r="H32" s="19">
        <f>20.19/3.9</f>
        <v>5.1769230769230772</v>
      </c>
      <c r="I32" s="19">
        <v>15</v>
      </c>
      <c r="J32" s="19">
        <v>240</v>
      </c>
      <c r="K32" s="19">
        <v>350</v>
      </c>
      <c r="L32" s="107">
        <v>700</v>
      </c>
      <c r="M32" s="107">
        <v>2600</v>
      </c>
      <c r="N32" s="20" t="s">
        <v>257</v>
      </c>
      <c r="O32" s="19">
        <v>4</v>
      </c>
      <c r="P32" s="19"/>
      <c r="Q32" s="19">
        <v>8</v>
      </c>
      <c r="R32" s="20" t="s">
        <v>258</v>
      </c>
      <c r="S32" s="19">
        <v>39</v>
      </c>
      <c r="T32" s="19">
        <v>0.45800000000000002</v>
      </c>
      <c r="U32" s="19">
        <v>0.1</v>
      </c>
      <c r="V32" s="21">
        <f>1.312/1000</f>
        <v>1.312E-3</v>
      </c>
      <c r="W32" s="21">
        <v>0.05</v>
      </c>
      <c r="X32" s="19"/>
      <c r="Y32" s="19"/>
      <c r="Z32" s="19" t="s">
        <v>190</v>
      </c>
      <c r="AA32" s="19"/>
      <c r="AB32" s="19">
        <v>1.47</v>
      </c>
      <c r="AC32" s="19">
        <v>0.88</v>
      </c>
      <c r="AD32" s="19">
        <v>0.1</v>
      </c>
      <c r="AE32" s="19" t="s">
        <v>191</v>
      </c>
      <c r="AF32" s="19" t="s">
        <v>206</v>
      </c>
      <c r="AG32" s="19" t="s">
        <v>255</v>
      </c>
      <c r="AH32" s="19">
        <f>42.92*0.9</f>
        <v>38.628</v>
      </c>
    </row>
    <row r="33" spans="1:34" x14ac:dyDescent="0.25">
      <c r="A33" s="19">
        <v>32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</row>
    <row r="34" spans="1:34" x14ac:dyDescent="0.25">
      <c r="A34" s="19">
        <v>33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</row>
    <row r="35" spans="1:34" x14ac:dyDescent="0.25">
      <c r="A35" s="19">
        <v>34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</row>
    <row r="36" spans="1:34" x14ac:dyDescent="0.25">
      <c r="A36" s="19">
        <v>35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</row>
    <row r="37" spans="1:34" x14ac:dyDescent="0.25">
      <c r="A37" s="19">
        <v>36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</row>
    <row r="38" spans="1:34" x14ac:dyDescent="0.25">
      <c r="A38" s="14">
        <v>37</v>
      </c>
    </row>
    <row r="39" spans="1:34" x14ac:dyDescent="0.25">
      <c r="A39" s="14">
        <v>38</v>
      </c>
    </row>
    <row r="40" spans="1:34" x14ac:dyDescent="0.25">
      <c r="A40" s="14">
        <v>39</v>
      </c>
    </row>
    <row r="41" spans="1:34" x14ac:dyDescent="0.25">
      <c r="A41" s="14">
        <v>40</v>
      </c>
    </row>
    <row r="42" spans="1:34" x14ac:dyDescent="0.25">
      <c r="A42" s="14">
        <v>41</v>
      </c>
    </row>
    <row r="43" spans="1:34" x14ac:dyDescent="0.25">
      <c r="A43" s="14">
        <v>42</v>
      </c>
    </row>
    <row r="44" spans="1:34" x14ac:dyDescent="0.25">
      <c r="A44" s="14">
        <v>43</v>
      </c>
    </row>
    <row r="45" spans="1:34" x14ac:dyDescent="0.25">
      <c r="A45" s="14">
        <v>44</v>
      </c>
    </row>
    <row r="46" spans="1:34" x14ac:dyDescent="0.25">
      <c r="A46" s="14">
        <v>45</v>
      </c>
    </row>
    <row r="47" spans="1:34" x14ac:dyDescent="0.25">
      <c r="A47" s="14">
        <v>46</v>
      </c>
    </row>
    <row r="48" spans="1:34" x14ac:dyDescent="0.25">
      <c r="A48" s="14">
        <v>47</v>
      </c>
    </row>
    <row r="49" spans="1:1" x14ac:dyDescent="0.25">
      <c r="A49" s="14">
        <v>48</v>
      </c>
    </row>
    <row r="50" spans="1:1" x14ac:dyDescent="0.25">
      <c r="A50" s="14">
        <v>49</v>
      </c>
    </row>
    <row r="51" spans="1:1" x14ac:dyDescent="0.25">
      <c r="A51" s="14">
        <v>50</v>
      </c>
    </row>
    <row r="52" spans="1:1" x14ac:dyDescent="0.25">
      <c r="A52" s="14">
        <v>51</v>
      </c>
    </row>
    <row r="53" spans="1:1" x14ac:dyDescent="0.25">
      <c r="A53" s="14">
        <v>52</v>
      </c>
    </row>
    <row r="54" spans="1:1" x14ac:dyDescent="0.25">
      <c r="A54" s="14">
        <v>53</v>
      </c>
    </row>
    <row r="55" spans="1:1" x14ac:dyDescent="0.25">
      <c r="A55" s="14">
        <v>54</v>
      </c>
    </row>
    <row r="56" spans="1:1" x14ac:dyDescent="0.25">
      <c r="A56" s="14">
        <v>55</v>
      </c>
    </row>
    <row r="57" spans="1:1" x14ac:dyDescent="0.25">
      <c r="A57" s="14">
        <v>56</v>
      </c>
    </row>
    <row r="58" spans="1:1" x14ac:dyDescent="0.25">
      <c r="A58" s="14">
        <v>57</v>
      </c>
    </row>
    <row r="59" spans="1:1" x14ac:dyDescent="0.25">
      <c r="A59" s="14">
        <v>58</v>
      </c>
    </row>
    <row r="60" spans="1:1" x14ac:dyDescent="0.25">
      <c r="A60" s="14">
        <v>59</v>
      </c>
    </row>
    <row r="61" spans="1:1" x14ac:dyDescent="0.25">
      <c r="A61" s="14">
        <v>60</v>
      </c>
    </row>
    <row r="62" spans="1:1" x14ac:dyDescent="0.25">
      <c r="A62" s="14">
        <v>61</v>
      </c>
    </row>
    <row r="63" spans="1:1" x14ac:dyDescent="0.25">
      <c r="A63" s="14">
        <v>62</v>
      </c>
    </row>
    <row r="64" spans="1:1" x14ac:dyDescent="0.25">
      <c r="A64" s="14">
        <v>63</v>
      </c>
    </row>
    <row r="65" spans="1:1" x14ac:dyDescent="0.25">
      <c r="A65" s="14">
        <v>64</v>
      </c>
    </row>
    <row r="66" spans="1:1" x14ac:dyDescent="0.25">
      <c r="A66" s="14">
        <v>65</v>
      </c>
    </row>
    <row r="67" spans="1:1" x14ac:dyDescent="0.25">
      <c r="A67" s="14">
        <v>66</v>
      </c>
    </row>
    <row r="68" spans="1:1" x14ac:dyDescent="0.25">
      <c r="A68" s="14">
        <v>67</v>
      </c>
    </row>
    <row r="69" spans="1:1" x14ac:dyDescent="0.25">
      <c r="A69" s="14">
        <v>68</v>
      </c>
    </row>
    <row r="70" spans="1:1" x14ac:dyDescent="0.25">
      <c r="A70" s="14">
        <v>69</v>
      </c>
    </row>
    <row r="71" spans="1:1" x14ac:dyDescent="0.25">
      <c r="A71" s="14">
        <v>70</v>
      </c>
    </row>
    <row r="72" spans="1:1" x14ac:dyDescent="0.25">
      <c r="A72" s="14">
        <v>71</v>
      </c>
    </row>
    <row r="73" spans="1:1" x14ac:dyDescent="0.25">
      <c r="A73" s="14">
        <v>72</v>
      </c>
    </row>
    <row r="74" spans="1:1" x14ac:dyDescent="0.25">
      <c r="A74" s="14">
        <v>73</v>
      </c>
    </row>
    <row r="75" spans="1:1" x14ac:dyDescent="0.25">
      <c r="A75" s="14">
        <v>74</v>
      </c>
    </row>
    <row r="76" spans="1:1" x14ac:dyDescent="0.25">
      <c r="A76" s="14">
        <v>75</v>
      </c>
    </row>
    <row r="77" spans="1:1" x14ac:dyDescent="0.25">
      <c r="A77" s="14">
        <v>76</v>
      </c>
    </row>
    <row r="78" spans="1:1" x14ac:dyDescent="0.25">
      <c r="A78" s="14">
        <v>77</v>
      </c>
    </row>
    <row r="79" spans="1:1" x14ac:dyDescent="0.25">
      <c r="A79" s="14">
        <v>78</v>
      </c>
    </row>
    <row r="80" spans="1:1" x14ac:dyDescent="0.25">
      <c r="A80" s="14">
        <v>79</v>
      </c>
    </row>
    <row r="81" spans="1:1" x14ac:dyDescent="0.25">
      <c r="A81" s="14">
        <v>80</v>
      </c>
    </row>
    <row r="82" spans="1:1" x14ac:dyDescent="0.25">
      <c r="A82" s="14">
        <v>81</v>
      </c>
    </row>
    <row r="83" spans="1:1" x14ac:dyDescent="0.25">
      <c r="A83" s="14">
        <v>82</v>
      </c>
    </row>
    <row r="84" spans="1:1" x14ac:dyDescent="0.25">
      <c r="A84" s="14">
        <v>83</v>
      </c>
    </row>
    <row r="85" spans="1:1" x14ac:dyDescent="0.25">
      <c r="A85" s="14">
        <v>84</v>
      </c>
    </row>
    <row r="86" spans="1:1" x14ac:dyDescent="0.25">
      <c r="A86" s="14">
        <v>85</v>
      </c>
    </row>
    <row r="87" spans="1:1" x14ac:dyDescent="0.25">
      <c r="A87" s="14">
        <v>86</v>
      </c>
    </row>
    <row r="88" spans="1:1" x14ac:dyDescent="0.25">
      <c r="A88" s="14">
        <v>87</v>
      </c>
    </row>
    <row r="89" spans="1:1" x14ac:dyDescent="0.25">
      <c r="A89" s="14">
        <v>88</v>
      </c>
    </row>
    <row r="90" spans="1:1" x14ac:dyDescent="0.25">
      <c r="A90" s="14">
        <v>89</v>
      </c>
    </row>
    <row r="91" spans="1:1" x14ac:dyDescent="0.25">
      <c r="A91" s="14">
        <v>90</v>
      </c>
    </row>
    <row r="92" spans="1:1" x14ac:dyDescent="0.25">
      <c r="A92" s="14">
        <v>91</v>
      </c>
    </row>
    <row r="93" spans="1:1" x14ac:dyDescent="0.25">
      <c r="A93" s="14">
        <v>92</v>
      </c>
    </row>
    <row r="94" spans="1:1" x14ac:dyDescent="0.25">
      <c r="A94" s="14">
        <v>93</v>
      </c>
    </row>
    <row r="95" spans="1:1" x14ac:dyDescent="0.25">
      <c r="A95" s="14">
        <v>94</v>
      </c>
    </row>
    <row r="96" spans="1:1" x14ac:dyDescent="0.25">
      <c r="A96" s="14">
        <v>95</v>
      </c>
    </row>
    <row r="97" spans="1:1" x14ac:dyDescent="0.25">
      <c r="A97" s="14">
        <v>96</v>
      </c>
    </row>
    <row r="98" spans="1:1" x14ac:dyDescent="0.25">
      <c r="A98" s="14">
        <v>97</v>
      </c>
    </row>
    <row r="99" spans="1:1" x14ac:dyDescent="0.25">
      <c r="A99" s="14">
        <v>98</v>
      </c>
    </row>
    <row r="100" spans="1:1" x14ac:dyDescent="0.25">
      <c r="A100" s="14">
        <v>99</v>
      </c>
    </row>
    <row r="101" spans="1:1" x14ac:dyDescent="0.25">
      <c r="A101" s="14">
        <v>100</v>
      </c>
    </row>
    <row r="102" spans="1:1" x14ac:dyDescent="0.25">
      <c r="A102" s="14">
        <v>101</v>
      </c>
    </row>
    <row r="103" spans="1:1" x14ac:dyDescent="0.25">
      <c r="A103" s="14">
        <v>102</v>
      </c>
    </row>
    <row r="104" spans="1:1" x14ac:dyDescent="0.25">
      <c r="A104" s="14">
        <v>103</v>
      </c>
    </row>
    <row r="105" spans="1:1" x14ac:dyDescent="0.25">
      <c r="A105" s="14">
        <v>104</v>
      </c>
    </row>
    <row r="106" spans="1:1" x14ac:dyDescent="0.25">
      <c r="A106" s="14">
        <v>105</v>
      </c>
    </row>
    <row r="107" spans="1:1" x14ac:dyDescent="0.25">
      <c r="A107" s="14">
        <v>106</v>
      </c>
    </row>
    <row r="108" spans="1:1" x14ac:dyDescent="0.25">
      <c r="A108" s="14">
        <v>107</v>
      </c>
    </row>
    <row r="109" spans="1:1" x14ac:dyDescent="0.25">
      <c r="A109" s="14">
        <v>108</v>
      </c>
    </row>
    <row r="110" spans="1:1" x14ac:dyDescent="0.25">
      <c r="A110" s="14">
        <v>109</v>
      </c>
    </row>
    <row r="111" spans="1:1" x14ac:dyDescent="0.25">
      <c r="A111" s="14">
        <v>110</v>
      </c>
    </row>
    <row r="112" spans="1:1" x14ac:dyDescent="0.25">
      <c r="A112" s="14">
        <v>111</v>
      </c>
    </row>
    <row r="113" spans="1:1" x14ac:dyDescent="0.25">
      <c r="A113" s="14">
        <v>112</v>
      </c>
    </row>
    <row r="114" spans="1:1" x14ac:dyDescent="0.25">
      <c r="A114" s="14">
        <v>113</v>
      </c>
    </row>
    <row r="115" spans="1:1" x14ac:dyDescent="0.25">
      <c r="A115" s="14">
        <v>114</v>
      </c>
    </row>
    <row r="116" spans="1:1" x14ac:dyDescent="0.25">
      <c r="A116" s="14">
        <v>115</v>
      </c>
    </row>
    <row r="117" spans="1:1" x14ac:dyDescent="0.25">
      <c r="A117" s="14">
        <v>116</v>
      </c>
    </row>
    <row r="118" spans="1:1" x14ac:dyDescent="0.25">
      <c r="A118" s="14">
        <v>117</v>
      </c>
    </row>
    <row r="119" spans="1:1" x14ac:dyDescent="0.25">
      <c r="A119" s="14">
        <v>118</v>
      </c>
    </row>
    <row r="120" spans="1:1" x14ac:dyDescent="0.25">
      <c r="A120" s="14">
        <v>119</v>
      </c>
    </row>
    <row r="121" spans="1:1" x14ac:dyDescent="0.25">
      <c r="A121" s="14">
        <v>120</v>
      </c>
    </row>
    <row r="122" spans="1:1" x14ac:dyDescent="0.25">
      <c r="A122" s="14">
        <v>121</v>
      </c>
    </row>
    <row r="123" spans="1:1" x14ac:dyDescent="0.25">
      <c r="A123" s="14">
        <v>122</v>
      </c>
    </row>
    <row r="124" spans="1:1" x14ac:dyDescent="0.25">
      <c r="A124" s="14">
        <v>123</v>
      </c>
    </row>
    <row r="125" spans="1:1" x14ac:dyDescent="0.25">
      <c r="A125" s="14">
        <v>124</v>
      </c>
    </row>
    <row r="126" spans="1:1" x14ac:dyDescent="0.25">
      <c r="A126" s="14">
        <v>125</v>
      </c>
    </row>
    <row r="127" spans="1:1" x14ac:dyDescent="0.25">
      <c r="A127" s="14">
        <v>126</v>
      </c>
    </row>
    <row r="128" spans="1:1" x14ac:dyDescent="0.25">
      <c r="A128" s="14">
        <v>127</v>
      </c>
    </row>
    <row r="129" spans="1:1" x14ac:dyDescent="0.25">
      <c r="A129" s="14">
        <v>128</v>
      </c>
    </row>
    <row r="130" spans="1:1" x14ac:dyDescent="0.25">
      <c r="A130" s="14">
        <v>129</v>
      </c>
    </row>
    <row r="131" spans="1:1" x14ac:dyDescent="0.25">
      <c r="A131" s="14">
        <v>130</v>
      </c>
    </row>
    <row r="132" spans="1:1" x14ac:dyDescent="0.25">
      <c r="A132" s="14">
        <v>131</v>
      </c>
    </row>
    <row r="133" spans="1:1" x14ac:dyDescent="0.25">
      <c r="A133" s="14">
        <v>132</v>
      </c>
    </row>
    <row r="134" spans="1:1" x14ac:dyDescent="0.25">
      <c r="A134" s="14">
        <v>133</v>
      </c>
    </row>
    <row r="135" spans="1:1" x14ac:dyDescent="0.25">
      <c r="A135" s="14">
        <v>134</v>
      </c>
    </row>
    <row r="136" spans="1:1" x14ac:dyDescent="0.25">
      <c r="A136" s="14">
        <v>135</v>
      </c>
    </row>
    <row r="137" spans="1:1" x14ac:dyDescent="0.25">
      <c r="A137" s="14">
        <v>136</v>
      </c>
    </row>
    <row r="138" spans="1:1" x14ac:dyDescent="0.25">
      <c r="A138" s="14">
        <v>137</v>
      </c>
    </row>
    <row r="139" spans="1:1" x14ac:dyDescent="0.25">
      <c r="A139" s="14">
        <v>138</v>
      </c>
    </row>
    <row r="140" spans="1:1" x14ac:dyDescent="0.25">
      <c r="A140" s="14">
        <v>139</v>
      </c>
    </row>
    <row r="141" spans="1:1" x14ac:dyDescent="0.25">
      <c r="A141" s="14">
        <v>140</v>
      </c>
    </row>
    <row r="142" spans="1:1" x14ac:dyDescent="0.25">
      <c r="A142" s="14">
        <v>141</v>
      </c>
    </row>
    <row r="143" spans="1:1" x14ac:dyDescent="0.25">
      <c r="A143" s="14">
        <v>142</v>
      </c>
    </row>
    <row r="144" spans="1:1" x14ac:dyDescent="0.25">
      <c r="A144" s="14">
        <v>143</v>
      </c>
    </row>
    <row r="145" spans="1:1" x14ac:dyDescent="0.25">
      <c r="A145" s="14">
        <v>144</v>
      </c>
    </row>
    <row r="146" spans="1:1" x14ac:dyDescent="0.25">
      <c r="A146" s="14">
        <v>145</v>
      </c>
    </row>
    <row r="147" spans="1:1" x14ac:dyDescent="0.25">
      <c r="A147" s="14">
        <v>146</v>
      </c>
    </row>
    <row r="148" spans="1:1" x14ac:dyDescent="0.25">
      <c r="A148" s="14">
        <v>147</v>
      </c>
    </row>
    <row r="149" spans="1:1" x14ac:dyDescent="0.25">
      <c r="A149" s="14">
        <v>148</v>
      </c>
    </row>
    <row r="150" spans="1:1" x14ac:dyDescent="0.25">
      <c r="A150" s="14">
        <v>149</v>
      </c>
    </row>
    <row r="151" spans="1:1" x14ac:dyDescent="0.25">
      <c r="A151" s="14">
        <v>150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32</vt:i4>
      </vt:variant>
    </vt:vector>
  </HeadingPairs>
  <TitlesOfParts>
    <vt:vector size="43" baseType="lpstr">
      <vt:lpstr>Бланк</vt:lpstr>
      <vt:lpstr>Кабинет</vt:lpstr>
      <vt:lpstr>Эскиз</vt:lpstr>
      <vt:lpstr>Петли (присадки)</vt:lpstr>
      <vt:lpstr>Лист1</vt:lpstr>
      <vt:lpstr>Стекла</vt:lpstr>
      <vt:lpstr>Лист3</vt:lpstr>
      <vt:lpstr>Лист2</vt:lpstr>
      <vt:lpstr>Профиль</vt:lpstr>
      <vt:lpstr>Петли</vt:lpstr>
      <vt:lpstr>Упаковка</vt:lpstr>
      <vt:lpstr>NFill</vt:lpstr>
      <vt:lpstr>NRam</vt:lpstr>
      <vt:lpstr>SBN</vt:lpstr>
      <vt:lpstr>SBS</vt:lpstr>
      <vt:lpstr>Закалка</vt:lpstr>
      <vt:lpstr>Заполнение1</vt:lpstr>
      <vt:lpstr>Заполнение10</vt:lpstr>
      <vt:lpstr>Заполнение2</vt:lpstr>
      <vt:lpstr>Заполнение3</vt:lpstr>
      <vt:lpstr>Заполнение4</vt:lpstr>
      <vt:lpstr>Заполнение5</vt:lpstr>
      <vt:lpstr>Заполнение6</vt:lpstr>
      <vt:lpstr>Заполнение7</vt:lpstr>
      <vt:lpstr>Заполнение8</vt:lpstr>
      <vt:lpstr>Заполнение9</vt:lpstr>
      <vt:lpstr>КПрисдки</vt:lpstr>
      <vt:lpstr>Присадка</vt:lpstr>
      <vt:lpstr>Рамка1</vt:lpstr>
      <vt:lpstr>Рамка10</vt:lpstr>
      <vt:lpstr>Рамка2</vt:lpstr>
      <vt:lpstr>Рамка3</vt:lpstr>
      <vt:lpstr>Рамка4</vt:lpstr>
      <vt:lpstr>Рамка5</vt:lpstr>
      <vt:lpstr>Рамка6</vt:lpstr>
      <vt:lpstr>Рамка7</vt:lpstr>
      <vt:lpstr>Рамка8</vt:lpstr>
      <vt:lpstr>Рамка9</vt:lpstr>
      <vt:lpstr>Рисунок</vt:lpstr>
      <vt:lpstr>Срочность</vt:lpstr>
      <vt:lpstr>УП1</vt:lpstr>
      <vt:lpstr>УП2</vt:lpstr>
      <vt:lpstr>УПСт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Олег Орехов</dc:creator>
  <cp:keywords/>
  <dc:description/>
  <cp:lastModifiedBy>Маргарита Нестеренко</cp:lastModifiedBy>
  <cp:revision/>
  <cp:lastPrinted>2024-05-27T04:27:39Z</cp:lastPrinted>
  <dcterms:created xsi:type="dcterms:W3CDTF">2023-03-17T05:00:54Z</dcterms:created>
  <dcterms:modified xsi:type="dcterms:W3CDTF">2024-05-28T21:16:48Z</dcterms:modified>
  <cp:category/>
  <cp:contentStatus/>
</cp:coreProperties>
</file>